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vbaProject.bin" ContentType="application/vnd.ms-office.vbaProject"/>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customXml/itemProps3.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P:\D03\Farm Management\Production Economics\COP decision support tools\1 - Crops Calculators\final version\"/>
    </mc:Choice>
  </mc:AlternateContent>
  <workbookProtection workbookPassword="C6A6" lockStructure="1"/>
  <bookViews>
    <workbookView xWindow="0" yWindow="120" windowWidth="15300" windowHeight="8730"/>
  </bookViews>
  <sheets>
    <sheet name="reseed calculator" sheetId="1" r:id="rId1"/>
    <sheet name="data HIDE" sheetId="2" state="hidden" r:id="rId2"/>
  </sheets>
  <definedNames>
    <definedName name="_xlnm.Print_Area" localSheetId="0">'reseed calculator'!$A$1:$F$61</definedName>
  </definedNames>
  <calcPr calcId="162913"/>
</workbook>
</file>

<file path=xl/calcChain.xml><?xml version="1.0" encoding="utf-8"?>
<calcChain xmlns="http://schemas.openxmlformats.org/spreadsheetml/2006/main">
  <c r="E14" i="1" l="1"/>
  <c r="C7" i="1"/>
  <c r="E15" i="1"/>
  <c r="E41" i="1"/>
  <c r="E20" i="1"/>
  <c r="E19" i="1"/>
  <c r="E18" i="1"/>
  <c r="E64" i="1"/>
  <c r="E63" i="1"/>
  <c r="E62" i="1"/>
  <c r="E67" i="1"/>
  <c r="E60" i="1"/>
  <c r="C36" i="1"/>
  <c r="E37" i="1"/>
  <c r="E38" i="1"/>
  <c r="E31" i="1"/>
  <c r="A35" i="1"/>
  <c r="F3" i="1"/>
  <c r="A22" i="1"/>
  <c r="E29" i="1"/>
  <c r="E30" i="1"/>
  <c r="E32" i="1"/>
  <c r="E39" i="1"/>
  <c r="E33" i="1"/>
  <c r="E46" i="1"/>
  <c r="A48" i="1"/>
  <c r="E43" i="1"/>
</calcChain>
</file>

<file path=xl/comments1.xml><?xml version="1.0" encoding="utf-8"?>
<comments xmlns="http://schemas.openxmlformats.org/spreadsheetml/2006/main">
  <authors>
    <author>Roy Arnott</author>
  </authors>
  <commentList>
    <comment ref="E19" authorId="0" shapeId="0">
      <text>
        <r>
          <rPr>
            <sz val="9"/>
            <color indexed="81"/>
            <rFont val="Tahoma"/>
            <family val="2"/>
          </rPr>
          <t>Individual Coverage is only used for soybeans in this calculator.</t>
        </r>
      </text>
    </comment>
    <comment ref="E39" authorId="0" shapeId="0">
      <text>
        <r>
          <rPr>
            <sz val="9"/>
            <color indexed="81"/>
            <rFont val="Tahoma"/>
            <family val="2"/>
          </rPr>
          <t>The reseed benefit provides compensation for crop loss due to designated perils prior to June 20 if an insured crop is reseeded to the same or different crop by the final seeding deadline.  For producers who reseed to the same crop, 75% of the original coverage continues, with no additional premium being charged.  Please contact your local MASC office to see if you qualify for any benefits.</t>
        </r>
      </text>
    </comment>
  </commentList>
</comments>
</file>

<file path=xl/sharedStrings.xml><?xml version="1.0" encoding="utf-8"?>
<sst xmlns="http://schemas.openxmlformats.org/spreadsheetml/2006/main" count="340" uniqueCount="114">
  <si>
    <t>Original Crop</t>
  </si>
  <si>
    <t>Reseed Date</t>
  </si>
  <si>
    <t>Date - Yield Factor</t>
  </si>
  <si>
    <t>Canola</t>
  </si>
  <si>
    <t>Yield date factor table</t>
  </si>
  <si>
    <t xml:space="preserve">1st week May </t>
  </si>
  <si>
    <t>2nd week May</t>
  </si>
  <si>
    <t>3rd week May</t>
  </si>
  <si>
    <t>4th week May</t>
  </si>
  <si>
    <t>1st week June</t>
  </si>
  <si>
    <t>2nd week June</t>
  </si>
  <si>
    <t>3rd week June</t>
  </si>
  <si>
    <t>4th week April</t>
  </si>
  <si>
    <t>MASC AgriInsurance Coverage level</t>
  </si>
  <si>
    <t>a</t>
  </si>
  <si>
    <t>b</t>
  </si>
  <si>
    <t>c</t>
  </si>
  <si>
    <t>d</t>
  </si>
  <si>
    <t>e</t>
  </si>
  <si>
    <t>f</t>
  </si>
  <si>
    <t>g</t>
  </si>
  <si>
    <t>H</t>
  </si>
  <si>
    <t>Soils</t>
  </si>
  <si>
    <t>A</t>
  </si>
  <si>
    <t>B</t>
  </si>
  <si>
    <t>C</t>
  </si>
  <si>
    <t>D</t>
  </si>
  <si>
    <t>E</t>
  </si>
  <si>
    <t>F</t>
  </si>
  <si>
    <t>G</t>
  </si>
  <si>
    <t>I</t>
  </si>
  <si>
    <t>J</t>
  </si>
  <si>
    <t>soils</t>
  </si>
  <si>
    <t>i</t>
  </si>
  <si>
    <t>j</t>
  </si>
  <si>
    <t>MASC - Individual Productivity Index (IPI)</t>
  </si>
  <si>
    <t>MASC - Soil Zone</t>
  </si>
  <si>
    <t>MASC - Risk Area</t>
  </si>
  <si>
    <t>Farm Information:</t>
  </si>
  <si>
    <t>Estimated Market Price ($/bu)</t>
  </si>
  <si>
    <t>Average Plant Count/m2</t>
  </si>
  <si>
    <t>Estimated Yield (bu/ac)</t>
  </si>
  <si>
    <t>Estimated Gross Revenue ($/ac)</t>
  </si>
  <si>
    <t>row#</t>
  </si>
  <si>
    <t xml:space="preserve">  (net reseeding indemnity, reimbursements &amp; expenses)</t>
  </si>
  <si>
    <t>Printed:</t>
  </si>
  <si>
    <r>
      <t xml:space="preserve">*** Enter/select changes to items in </t>
    </r>
    <r>
      <rPr>
        <b/>
        <sz val="10"/>
        <color indexed="12"/>
        <rFont val="Arial"/>
        <family val="2"/>
      </rPr>
      <t xml:space="preserve">BLUE </t>
    </r>
    <r>
      <rPr>
        <b/>
        <sz val="10"/>
        <rFont val="Arial"/>
        <family val="2"/>
      </rPr>
      <t>only ***</t>
    </r>
  </si>
  <si>
    <t>Estimated Reseed Yield (bu/ac)</t>
  </si>
  <si>
    <t>Estimated AgriInsurance Reseeding Indemnity ($/ac)</t>
  </si>
  <si>
    <t>Estimated Seed Company Reimbursement ($/ac)</t>
  </si>
  <si>
    <t>Reseed Seed Costs ($/ac)</t>
  </si>
  <si>
    <t>Reseed Machinery Costs ($/ac)</t>
  </si>
  <si>
    <t>plants/m2</t>
  </si>
  <si>
    <t>factor</t>
  </si>
  <si>
    <r>
      <t>Note:</t>
    </r>
    <r>
      <rPr>
        <sz val="10"/>
        <rFont val="Arial"/>
        <family val="2"/>
      </rPr>
      <t xml:space="preserve"> This decision tool contains general information only and does not form part of the AgriInsurance Contract between an insured and MASC. In all cases, the AgriInsurance Contract shall prevail.   This decision tool is only a guide and is not intended to be an in-depth study of the cost of production of this industry. Interpretation and utilization of this information is the responsibility of the user. No liability for decisions based on this publication is assumed. </t>
    </r>
  </si>
  <si>
    <t xml:space="preserve">  * enter up to (5) plant counts in the boxes to the right</t>
  </si>
  <si>
    <t xml:space="preserve">  * leave entries blank if less than (5) counts were taken</t>
  </si>
  <si>
    <r>
      <t xml:space="preserve">  * 10.8 plants/m</t>
    </r>
    <r>
      <rPr>
        <i/>
        <vertAlign val="superscript"/>
        <sz val="10"/>
        <color indexed="8"/>
        <rFont val="Arial"/>
        <family val="2"/>
      </rPr>
      <t>2</t>
    </r>
    <r>
      <rPr>
        <i/>
        <sz val="10"/>
        <color indexed="8"/>
        <rFont val="Arial"/>
        <family val="2"/>
      </rPr>
      <t xml:space="preserve"> = approx. 1 plant/ft</t>
    </r>
    <r>
      <rPr>
        <i/>
        <vertAlign val="superscript"/>
        <sz val="10"/>
        <color indexed="8"/>
        <rFont val="Arial"/>
        <family val="2"/>
      </rPr>
      <t>2</t>
    </r>
  </si>
  <si>
    <r>
      <t>Field Sample Plant Counts/m</t>
    </r>
    <r>
      <rPr>
        <vertAlign val="superscript"/>
        <sz val="12"/>
        <color indexed="8"/>
        <rFont val="Arial"/>
        <family val="2"/>
      </rPr>
      <t>2</t>
    </r>
  </si>
  <si>
    <r>
      <t>Plants/m</t>
    </r>
    <r>
      <rPr>
        <b/>
        <vertAlign val="superscript"/>
        <sz val="9"/>
        <color indexed="8"/>
        <rFont val="Arial"/>
        <family val="2"/>
      </rPr>
      <t>2</t>
    </r>
  </si>
  <si>
    <t xml:space="preserve">. . . . . . . . . . . . . . . . . . . . . . . . . . . . . . . . . . . . . . . </t>
  </si>
  <si>
    <t>Estimated Benefit (Cost) of Reseed Decision ($/ac)</t>
  </si>
  <si>
    <t>Reseed</t>
  </si>
  <si>
    <t>Wheat - Hard Red Spring</t>
  </si>
  <si>
    <t>Barley</t>
  </si>
  <si>
    <t>Oats</t>
  </si>
  <si>
    <t>Wheat - Winter</t>
  </si>
  <si>
    <t>Wheat - Northern Hard Red</t>
  </si>
  <si>
    <t>Wheat - Special Purpose</t>
  </si>
  <si>
    <t>Reseeding Decision Tool</t>
  </si>
  <si>
    <t>Original Crop:</t>
  </si>
  <si>
    <t>Plant Count - Tiller or Yield Factor</t>
  </si>
  <si>
    <t>Plant Count - Tillers to Bushels Factor</t>
  </si>
  <si>
    <t>Potential Reseeded Crop:</t>
  </si>
  <si>
    <t>??? Hide prevous and indemnitty, show counts</t>
  </si>
  <si>
    <t>date</t>
  </si>
  <si>
    <t>previous crop factor</t>
  </si>
  <si>
    <t>Add seeding date data and previous crop rotation data into CopPlan!!</t>
  </si>
  <si>
    <t>Likely Not Beneficial to Reseed</t>
  </si>
  <si>
    <t>Likely Beneficial to Reseed</t>
  </si>
  <si>
    <t>Soybeans</t>
  </si>
  <si>
    <t xml:space="preserve">canola on canola stubble yield </t>
  </si>
  <si>
    <t>AgriInsurance Price (MASC)</t>
  </si>
  <si>
    <t>Reseed Costs (Crop COP)</t>
  </si>
  <si>
    <t>Tillering Factor (MASC claim form)</t>
  </si>
  <si>
    <t>Tillers to bu/ac Factor (MASC)</t>
  </si>
  <si>
    <t>orig crop price</t>
  </si>
  <si>
    <t>reseed crop price</t>
  </si>
  <si>
    <t>Column Lookup - row number</t>
  </si>
  <si>
    <t>reseed</t>
  </si>
  <si>
    <t>MASC - Individual Coverage (bu/ac)</t>
  </si>
  <si>
    <t>hide this rows…now all D soil</t>
  </si>
  <si>
    <t>Estimated MASC Probable Yield (bu/ac)</t>
  </si>
  <si>
    <t>***all probable yields are for 'D' Soils***</t>
  </si>
  <si>
    <t>Risk Area #1</t>
  </si>
  <si>
    <t>Risk Area #2</t>
  </si>
  <si>
    <t>Risk Area #3</t>
  </si>
  <si>
    <t>Risk Area #4</t>
  </si>
  <si>
    <t>Risk Area #5</t>
  </si>
  <si>
    <t>Risk Area #6</t>
  </si>
  <si>
    <t>Risk Area #7</t>
  </si>
  <si>
    <t>Risk Area #8</t>
  </si>
  <si>
    <t>Risk Area #9</t>
  </si>
  <si>
    <t>Risk Area #10</t>
  </si>
  <si>
    <t>Risk Area #11</t>
  </si>
  <si>
    <t>Risk Area #12</t>
  </si>
  <si>
    <t>Risk Area #12(32)</t>
  </si>
  <si>
    <t>Risk Area #14</t>
  </si>
  <si>
    <t>Risk Area #15</t>
  </si>
  <si>
    <t>Risk Area #16</t>
  </si>
  <si>
    <t>Wheat - NHR</t>
  </si>
  <si>
    <t>hide this rows…not going to use</t>
  </si>
  <si>
    <t>Carl - Ignore this block</t>
  </si>
  <si>
    <t>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</si>
</sst>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quot;$&quot;#,##0.00"/>
    <numFmt numFmtId="8" formatCode="&quot;$&quot;#,##0.00;[Red]\-&quot;$&quot;#,##0.00"/>
    <numFmt numFmtId="44" formatCode="_-&quot;$&quot;* #,##0.00_-;\-&quot;$&quot;* #,##0.00_-;_-&quot;$&quot;* &quot;-&quot;??_-;_-@_-"/>
    <numFmt numFmtId="164" formatCode="0.0000"/>
    <numFmt numFmtId="165" formatCode="0.0"/>
    <numFmt numFmtId="166" formatCode="&quot;$&quot;#,##0.00;[Red]\(&quot;$&quot;#,##0.00\)"/>
    <numFmt numFmtId="167" formatCode="&quot;$&quot;#,##0.00"/>
    <numFmt numFmtId="168" formatCode="0.000"/>
  </numFmts>
  <fonts count="48" x14ac:knownFonts="1">
    <font>
      <sz val="11"/>
      <color theme="1"/>
      <name val="Calibri"/>
      <family val="2"/>
      <scheme val="minor"/>
    </font>
    <font>
      <sz val="9"/>
      <color indexed="81"/>
      <name val="Tahoma"/>
      <family val="2"/>
    </font>
    <font>
      <sz val="12"/>
      <name val="Arial"/>
      <family val="2"/>
    </font>
    <font>
      <sz val="10"/>
      <name val="Arial"/>
      <family val="2"/>
    </font>
    <font>
      <sz val="26"/>
      <color indexed="10"/>
      <name val="Times New Roman"/>
      <family val="1"/>
    </font>
    <font>
      <sz val="22"/>
      <name val="Arial"/>
      <family val="2"/>
    </font>
    <font>
      <i/>
      <sz val="8"/>
      <name val="Arial"/>
      <family val="2"/>
    </font>
    <font>
      <sz val="8"/>
      <name val="Arial"/>
      <family val="2"/>
    </font>
    <font>
      <b/>
      <sz val="10"/>
      <name val="Arial"/>
      <family val="2"/>
    </font>
    <font>
      <b/>
      <sz val="10"/>
      <color indexed="12"/>
      <name val="Arial"/>
      <family val="2"/>
    </font>
    <font>
      <b/>
      <u/>
      <sz val="12"/>
      <name val="Arial"/>
      <family val="2"/>
    </font>
    <font>
      <sz val="14"/>
      <name val="Arial"/>
      <family val="2"/>
    </font>
    <font>
      <i/>
      <sz val="10"/>
      <color indexed="8"/>
      <name val="Arial"/>
      <family val="2"/>
    </font>
    <font>
      <vertAlign val="superscript"/>
      <sz val="12"/>
      <color indexed="8"/>
      <name val="Arial"/>
      <family val="2"/>
    </font>
    <font>
      <i/>
      <vertAlign val="superscript"/>
      <sz val="10"/>
      <color indexed="8"/>
      <name val="Arial"/>
      <family val="2"/>
    </font>
    <font>
      <b/>
      <vertAlign val="superscript"/>
      <sz val="9"/>
      <color indexed="8"/>
      <name val="Arial"/>
      <family val="2"/>
    </font>
    <font>
      <sz val="11"/>
      <name val="Arial"/>
      <family val="2"/>
    </font>
    <font>
      <b/>
      <sz val="8"/>
      <name val="Arial"/>
      <family val="2"/>
    </font>
    <font>
      <b/>
      <u/>
      <sz val="8"/>
      <name val="Arial"/>
      <family val="2"/>
    </font>
    <font>
      <sz val="11"/>
      <color theme="1"/>
      <name val="Calibri"/>
      <family val="2"/>
      <scheme val="minor"/>
    </font>
    <font>
      <u/>
      <sz val="11"/>
      <color theme="10"/>
      <name val="Calibri"/>
      <family val="2"/>
    </font>
    <font>
      <sz val="12"/>
      <color theme="1"/>
      <name val="Calibri"/>
      <family val="2"/>
      <scheme val="minor"/>
    </font>
    <font>
      <sz val="14"/>
      <color theme="1"/>
      <name val="Calibri"/>
      <family val="2"/>
      <scheme val="minor"/>
    </font>
    <font>
      <b/>
      <sz val="12"/>
      <color rgb="FF0000FF"/>
      <name val="Calibri"/>
      <family val="2"/>
      <scheme val="minor"/>
    </font>
    <font>
      <b/>
      <sz val="14"/>
      <color theme="1"/>
      <name val="Arial"/>
      <family val="2"/>
    </font>
    <font>
      <sz val="11"/>
      <color theme="1"/>
      <name val="Arial"/>
      <family val="2"/>
    </font>
    <font>
      <sz val="8"/>
      <color theme="1"/>
      <name val="Arial"/>
      <family val="2"/>
    </font>
    <font>
      <b/>
      <sz val="14"/>
      <color rgb="FF008000"/>
      <name val="Calibri"/>
      <family val="2"/>
      <scheme val="minor"/>
    </font>
    <font>
      <b/>
      <sz val="12"/>
      <color theme="1"/>
      <name val="Arial"/>
      <family val="2"/>
    </font>
    <font>
      <b/>
      <sz val="12"/>
      <color theme="3"/>
      <name val="Arial"/>
      <family val="2"/>
    </font>
    <font>
      <sz val="12"/>
      <color theme="1"/>
      <name val="Arial"/>
      <family val="2"/>
    </font>
    <font>
      <i/>
      <sz val="10"/>
      <color theme="1"/>
      <name val="Arial"/>
      <family val="2"/>
    </font>
    <font>
      <sz val="10"/>
      <color theme="1"/>
      <name val="Arial"/>
      <family val="2"/>
    </font>
    <font>
      <b/>
      <sz val="12"/>
      <color rgb="FF0000FF"/>
      <name val="Arial"/>
      <family val="2"/>
    </font>
    <font>
      <sz val="14"/>
      <color theme="1"/>
      <name val="Arial"/>
      <family val="2"/>
    </font>
    <font>
      <b/>
      <sz val="11"/>
      <color rgb="FF0000FF"/>
      <name val="Arial"/>
      <family val="2"/>
    </font>
    <font>
      <sz val="10"/>
      <name val="Calibri"/>
      <family val="2"/>
      <scheme val="minor"/>
    </font>
    <font>
      <b/>
      <sz val="10"/>
      <color theme="1"/>
      <name val="Arial"/>
      <family val="2"/>
    </font>
    <font>
      <b/>
      <u/>
      <sz val="9"/>
      <color theme="1"/>
      <name val="Calibri"/>
      <family val="2"/>
      <scheme val="minor"/>
    </font>
    <font>
      <b/>
      <sz val="8"/>
      <color theme="1"/>
      <name val="Arial"/>
      <family val="2"/>
    </font>
    <font>
      <b/>
      <sz val="10"/>
      <color rgb="FF0000FF"/>
      <name val="Calibri"/>
      <family val="2"/>
      <scheme val="minor"/>
    </font>
    <font>
      <b/>
      <u/>
      <sz val="11"/>
      <color theme="1"/>
      <name val="Arial"/>
      <family val="2"/>
    </font>
    <font>
      <b/>
      <sz val="11"/>
      <color rgb="FF0000FF"/>
      <name val="Calibri"/>
      <family val="2"/>
      <scheme val="minor"/>
    </font>
    <font>
      <u/>
      <sz val="11"/>
      <color theme="1"/>
      <name val="Calibri"/>
      <family val="2"/>
      <scheme val="minor"/>
    </font>
    <font>
      <sz val="10"/>
      <color theme="1"/>
      <name val="Calibri"/>
      <family val="2"/>
      <scheme val="minor"/>
    </font>
    <font>
      <b/>
      <u/>
      <sz val="11"/>
      <color theme="1"/>
      <name val="Calibri"/>
      <family val="2"/>
      <scheme val="minor"/>
    </font>
    <font>
      <b/>
      <u/>
      <sz val="11"/>
      <name val="Calibri"/>
      <family val="2"/>
      <scheme val="minor"/>
    </font>
    <font>
      <b/>
      <sz val="8"/>
      <color rgb="FFFF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
      <patternFill patternType="solid">
        <fgColor rgb="FFFF0000"/>
        <bgColor indexed="64"/>
      </patternFill>
    </fill>
    <fill>
      <patternFill patternType="darkUp">
        <bgColor theme="0" tint="-0.34998626667073579"/>
      </patternFill>
    </fill>
    <fill>
      <patternFill patternType="solid">
        <fgColor rgb="FF92D050"/>
        <bgColor indexed="64"/>
      </patternFill>
    </fill>
    <fill>
      <patternFill patternType="darkUp">
        <bgColor rgb="FFFFFF00"/>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FF"/>
      </left>
      <right style="medium">
        <color rgb="FF0000FF"/>
      </right>
      <top style="medium">
        <color rgb="FF0000FF"/>
      </top>
      <bottom style="medium">
        <color rgb="FF0000FF"/>
      </bottom>
      <diagonal/>
    </border>
    <border>
      <left style="medium">
        <color indexed="64"/>
      </left>
      <right style="medium">
        <color indexed="64"/>
      </right>
      <top style="medium">
        <color rgb="FF0000FF"/>
      </top>
      <bottom/>
      <diagonal/>
    </border>
    <border>
      <left style="medium">
        <color indexed="64"/>
      </left>
      <right style="medium">
        <color indexed="64"/>
      </right>
      <top style="medium">
        <color rgb="FF0000FF"/>
      </top>
      <bottom style="medium">
        <color indexed="64"/>
      </bottom>
      <diagonal/>
    </border>
  </borders>
  <cellStyleXfs count="6">
    <xf numFmtId="0" fontId="0" fillId="0" borderId="0"/>
    <xf numFmtId="44" fontId="19" fillId="0" borderId="0" applyFon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7" fontId="2" fillId="0" borderId="0">
      <alignment vertical="top"/>
    </xf>
    <xf numFmtId="9" fontId="19" fillId="0" borderId="0" applyFont="0" applyFill="0" applyBorder="0" applyAlignment="0" applyProtection="0"/>
  </cellStyleXfs>
  <cellXfs count="145">
    <xf numFmtId="0" fontId="0" fillId="0" borderId="0" xfId="0"/>
    <xf numFmtId="0" fontId="21" fillId="0" borderId="0" xfId="0" applyFont="1"/>
    <xf numFmtId="0" fontId="22" fillId="0" borderId="0" xfId="0" applyFont="1"/>
    <xf numFmtId="0" fontId="0" fillId="2" borderId="0" xfId="0" applyFill="1"/>
    <xf numFmtId="164" fontId="19" fillId="2" borderId="0" xfId="5" applyNumberFormat="1" applyFont="1" applyFill="1"/>
    <xf numFmtId="0" fontId="21" fillId="0" borderId="0" xfId="0" applyFont="1" applyAlignment="1">
      <alignment horizontal="right"/>
    </xf>
    <xf numFmtId="2" fontId="0" fillId="0" borderId="0" xfId="0" applyNumberFormat="1"/>
    <xf numFmtId="49" fontId="0" fillId="0" borderId="0" xfId="0" applyNumberFormat="1"/>
    <xf numFmtId="0" fontId="2" fillId="0" borderId="0" xfId="0" applyFont="1" applyAlignment="1" applyProtection="1"/>
    <xf numFmtId="0" fontId="2" fillId="0" borderId="0" xfId="0" applyFont="1" applyAlignment="1"/>
    <xf numFmtId="0" fontId="21" fillId="0" borderId="0" xfId="0" applyFont="1" applyAlignment="1">
      <alignment horizontal="left"/>
    </xf>
    <xf numFmtId="0" fontId="23" fillId="0" borderId="0" xfId="0" applyFont="1" applyBorder="1"/>
    <xf numFmtId="0" fontId="4" fillId="0" borderId="0" xfId="0" applyFont="1" applyBorder="1" applyAlignment="1" applyProtection="1">
      <alignment vertical="center"/>
    </xf>
    <xf numFmtId="0" fontId="0" fillId="0" borderId="0" xfId="0" applyAlignment="1" applyProtection="1">
      <alignment vertical="center"/>
    </xf>
    <xf numFmtId="0" fontId="5"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24" fillId="0" borderId="0" xfId="0" applyFont="1" applyFill="1" applyAlignment="1" applyProtection="1"/>
    <xf numFmtId="0" fontId="25" fillId="0" borderId="0" xfId="0" applyFont="1" applyFill="1" applyAlignment="1" applyProtection="1">
      <alignment horizontal="center"/>
    </xf>
    <xf numFmtId="0" fontId="26" fillId="0" borderId="0" xfId="0" applyFont="1" applyFill="1" applyAlignment="1" applyProtection="1">
      <alignment horizontal="right"/>
    </xf>
    <xf numFmtId="14" fontId="7" fillId="0" borderId="0" xfId="0" applyNumberFormat="1" applyFont="1" applyAlignment="1" applyProtection="1"/>
    <xf numFmtId="0" fontId="0" fillId="0" borderId="0" xfId="0" applyFill="1" applyAlignment="1" applyProtection="1"/>
    <xf numFmtId="14" fontId="7" fillId="0" borderId="0" xfId="0" applyNumberFormat="1" applyFont="1" applyAlignment="1" applyProtection="1">
      <alignment horizontal="right"/>
    </xf>
    <xf numFmtId="0" fontId="8" fillId="0" borderId="0" xfId="0" applyFont="1" applyAlignment="1">
      <alignment vertical="center"/>
    </xf>
    <xf numFmtId="0" fontId="0" fillId="0" borderId="0" xfId="0" applyFill="1"/>
    <xf numFmtId="0" fontId="27" fillId="0" borderId="0" xfId="0" applyFont="1" applyFill="1" applyAlignment="1">
      <alignment wrapText="1"/>
    </xf>
    <xf numFmtId="0" fontId="28" fillId="0" borderId="0" xfId="0" applyFont="1"/>
    <xf numFmtId="0" fontId="25" fillId="0" borderId="0" xfId="0" applyFont="1"/>
    <xf numFmtId="0" fontId="25" fillId="0" borderId="0" xfId="0" applyFont="1" applyAlignment="1">
      <alignment horizontal="right"/>
    </xf>
    <xf numFmtId="0" fontId="29" fillId="0" borderId="0" xfId="2" applyFont="1" applyAlignment="1" applyProtection="1"/>
    <xf numFmtId="0" fontId="30" fillId="0" borderId="0" xfId="0" applyFont="1"/>
    <xf numFmtId="165" fontId="28" fillId="0" borderId="1" xfId="0" applyNumberFormat="1" applyFont="1" applyBorder="1" applyAlignment="1">
      <alignment horizontal="center"/>
    </xf>
    <xf numFmtId="0" fontId="30" fillId="0" borderId="0" xfId="0" applyFont="1" applyBorder="1"/>
    <xf numFmtId="0" fontId="31" fillId="0" borderId="0" xfId="0" applyFont="1" applyFill="1" applyAlignment="1">
      <alignment vertical="center"/>
    </xf>
    <xf numFmtId="0" fontId="32" fillId="0" borderId="0" xfId="0" applyFont="1" applyFill="1" applyAlignment="1">
      <alignment vertical="center"/>
    </xf>
    <xf numFmtId="0" fontId="33" fillId="0" borderId="0" xfId="0" applyFont="1" applyBorder="1"/>
    <xf numFmtId="7" fontId="28" fillId="0" borderId="1" xfId="0" applyNumberFormat="1" applyFont="1" applyBorder="1" applyAlignment="1">
      <alignment horizontal="center"/>
    </xf>
    <xf numFmtId="7" fontId="30" fillId="0" borderId="0" xfId="0" applyNumberFormat="1" applyFont="1" applyBorder="1" applyAlignment="1">
      <alignment horizontal="center"/>
    </xf>
    <xf numFmtId="167" fontId="28" fillId="0" borderId="1" xfId="0" applyNumberFormat="1" applyFont="1" applyBorder="1" applyAlignment="1">
      <alignment horizontal="center"/>
    </xf>
    <xf numFmtId="0" fontId="32" fillId="0" borderId="0" xfId="0" applyFont="1"/>
    <xf numFmtId="7" fontId="28" fillId="0" borderId="0" xfId="0" applyNumberFormat="1" applyFont="1" applyBorder="1" applyAlignment="1">
      <alignment horizontal="center"/>
    </xf>
    <xf numFmtId="0" fontId="34" fillId="0" borderId="0" xfId="0" applyFont="1"/>
    <xf numFmtId="167" fontId="3" fillId="0" borderId="0" xfId="4" applyFont="1" applyBorder="1" applyProtection="1">
      <alignment vertical="top"/>
    </xf>
    <xf numFmtId="0" fontId="35" fillId="3" borderId="9" xfId="0" applyFont="1" applyFill="1" applyBorder="1" applyAlignment="1" applyProtection="1">
      <alignment horizontal="center"/>
      <protection locked="0"/>
    </xf>
    <xf numFmtId="9" fontId="35" fillId="3" borderId="9" xfId="0" applyNumberFormat="1" applyFont="1" applyFill="1" applyBorder="1" applyAlignment="1" applyProtection="1">
      <alignment horizontal="center"/>
      <protection locked="0"/>
    </xf>
    <xf numFmtId="0" fontId="33" fillId="0" borderId="1" xfId="0" applyFont="1" applyBorder="1" applyAlignment="1" applyProtection="1">
      <alignment horizontal="center"/>
      <protection locked="0"/>
    </xf>
    <xf numFmtId="7" fontId="33" fillId="0" borderId="1" xfId="0" applyNumberFormat="1" applyFont="1" applyBorder="1" applyAlignment="1" applyProtection="1">
      <alignment horizontal="center"/>
      <protection locked="0"/>
    </xf>
    <xf numFmtId="7" fontId="33" fillId="0" borderId="1" xfId="1" applyNumberFormat="1" applyFont="1" applyBorder="1" applyAlignment="1" applyProtection="1">
      <alignment horizontal="center"/>
      <protection locked="0"/>
    </xf>
    <xf numFmtId="166" fontId="28" fillId="0" borderId="1" xfId="0" applyNumberFormat="1" applyFont="1" applyBorder="1" applyAlignment="1">
      <alignment horizontal="center"/>
    </xf>
    <xf numFmtId="0" fontId="10" fillId="0" borderId="0" xfId="0" applyFont="1" applyAlignment="1"/>
    <xf numFmtId="0" fontId="36" fillId="0" borderId="0" xfId="0" applyFont="1" applyAlignment="1" applyProtection="1">
      <alignment horizontal="center"/>
    </xf>
    <xf numFmtId="0" fontId="29" fillId="0" borderId="0" xfId="2" applyFont="1" applyAlignment="1" applyProtection="1">
      <alignment horizontal="left"/>
    </xf>
    <xf numFmtId="3" fontId="11" fillId="0" borderId="0" xfId="0" applyNumberFormat="1" applyFont="1" applyAlignment="1"/>
    <xf numFmtId="3" fontId="0" fillId="0" borderId="0" xfId="0" applyNumberFormat="1" applyAlignment="1">
      <alignment vertical="top" wrapText="1"/>
    </xf>
    <xf numFmtId="3" fontId="0" fillId="0" borderId="0" xfId="0" applyNumberFormat="1" applyAlignment="1">
      <alignment vertical="top"/>
    </xf>
    <xf numFmtId="0" fontId="37" fillId="0" borderId="2" xfId="0" applyFont="1" applyBorder="1" applyAlignment="1" applyProtection="1">
      <alignment horizontal="right"/>
    </xf>
    <xf numFmtId="0" fontId="37" fillId="0" borderId="0" xfId="0" applyFont="1" applyAlignment="1">
      <alignment horizontal="center"/>
    </xf>
    <xf numFmtId="0" fontId="16" fillId="0" borderId="0" xfId="0" applyFont="1" applyFill="1" applyBorder="1" applyAlignment="1" applyProtection="1"/>
    <xf numFmtId="8" fontId="33" fillId="0" borderId="3" xfId="0" applyNumberFormat="1" applyFont="1" applyBorder="1" applyAlignment="1" applyProtection="1">
      <alignment horizontal="center"/>
      <protection locked="0"/>
    </xf>
    <xf numFmtId="2" fontId="35" fillId="0" borderId="10" xfId="0" applyNumberFormat="1" applyFont="1" applyFill="1" applyBorder="1" applyAlignment="1" applyProtection="1">
      <alignment horizontal="center"/>
      <protection locked="0"/>
    </xf>
    <xf numFmtId="164" fontId="19" fillId="4" borderId="0" xfId="5" applyNumberFormat="1" applyFont="1" applyFill="1"/>
    <xf numFmtId="0" fontId="25" fillId="0" borderId="3" xfId="0" applyFont="1" applyBorder="1" applyAlignment="1">
      <alignment horizontal="center"/>
    </xf>
    <xf numFmtId="0" fontId="33" fillId="3" borderId="9" xfId="0" applyFont="1" applyFill="1" applyBorder="1" applyAlignment="1" applyProtection="1">
      <alignment horizontal="center"/>
      <protection locked="0"/>
    </xf>
    <xf numFmtId="2" fontId="38" fillId="3" borderId="0" xfId="0" applyNumberFormat="1" applyFont="1" applyFill="1" applyAlignment="1">
      <alignment horizontal="center"/>
    </xf>
    <xf numFmtId="49" fontId="0" fillId="3" borderId="0" xfId="0" applyNumberFormat="1" applyFill="1"/>
    <xf numFmtId="2" fontId="0" fillId="3" borderId="0" xfId="0" applyNumberFormat="1" applyFill="1"/>
    <xf numFmtId="2" fontId="0" fillId="3" borderId="0" xfId="0" applyNumberFormat="1" applyFont="1" applyFill="1"/>
    <xf numFmtId="49" fontId="0" fillId="3" borderId="0" xfId="0" applyNumberFormat="1" applyFont="1" applyFill="1"/>
    <xf numFmtId="0" fontId="39" fillId="3" borderId="2" xfId="0" applyFont="1" applyFill="1" applyBorder="1" applyAlignment="1">
      <alignment horizontal="center" wrapText="1"/>
    </xf>
    <xf numFmtId="0" fontId="17" fillId="3" borderId="2" xfId="0" applyFont="1" applyFill="1" applyBorder="1" applyAlignment="1" applyProtection="1">
      <alignment horizontal="center" wrapText="1"/>
    </xf>
    <xf numFmtId="0" fontId="40" fillId="0" borderId="0" xfId="0" applyFont="1" applyBorder="1" applyAlignment="1"/>
    <xf numFmtId="0" fontId="40" fillId="0" borderId="0" xfId="0" applyFont="1" applyBorder="1"/>
    <xf numFmtId="0" fontId="41" fillId="3" borderId="0" xfId="0" applyFont="1" applyFill="1"/>
    <xf numFmtId="0" fontId="25" fillId="3" borderId="0" xfId="0" applyFont="1" applyFill="1"/>
    <xf numFmtId="0" fontId="16" fillId="3" borderId="0" xfId="0" applyFont="1" applyFill="1" applyBorder="1" applyAlignment="1" applyProtection="1"/>
    <xf numFmtId="2" fontId="35" fillId="0" borderId="11" xfId="0" applyNumberFormat="1" applyFont="1" applyFill="1" applyBorder="1" applyAlignment="1" applyProtection="1">
      <alignment horizontal="center"/>
      <protection locked="0"/>
    </xf>
    <xf numFmtId="0" fontId="21" fillId="0" borderId="0" xfId="0" applyFont="1" applyFill="1" applyAlignment="1">
      <alignment horizontal="left"/>
    </xf>
    <xf numFmtId="0" fontId="0" fillId="5" borderId="0" xfId="0" applyFill="1"/>
    <xf numFmtId="166" fontId="28" fillId="0" borderId="0" xfId="0" applyNumberFormat="1" applyFont="1" applyBorder="1" applyAlignment="1">
      <alignment horizontal="center"/>
    </xf>
    <xf numFmtId="0" fontId="2" fillId="2" borderId="0" xfId="0" applyFont="1" applyFill="1" applyBorder="1" applyAlignment="1" applyProtection="1"/>
    <xf numFmtId="0" fontId="17" fillId="0" borderId="0" xfId="0" applyFont="1" applyFill="1" applyBorder="1" applyAlignment="1" applyProtection="1">
      <alignment horizontal="center" wrapText="1"/>
    </xf>
    <xf numFmtId="164" fontId="19" fillId="0" borderId="0" xfId="5" applyNumberFormat="1" applyFont="1" applyFill="1"/>
    <xf numFmtId="8" fontId="42" fillId="0" borderId="0" xfId="0" applyNumberFormat="1" applyFont="1" applyFill="1"/>
    <xf numFmtId="167" fontId="42" fillId="0" borderId="0" xfId="5" applyNumberFormat="1" applyFont="1" applyFill="1"/>
    <xf numFmtId="0" fontId="19" fillId="0" borderId="0" xfId="5" applyNumberFormat="1" applyFont="1" applyFill="1" applyAlignment="1">
      <alignment horizontal="center"/>
    </xf>
    <xf numFmtId="0" fontId="2" fillId="3" borderId="0" xfId="0" applyFont="1" applyFill="1" applyAlignment="1" applyProtection="1"/>
    <xf numFmtId="0" fontId="2" fillId="3" borderId="0" xfId="0" applyFont="1" applyFill="1" applyAlignment="1"/>
    <xf numFmtId="0" fontId="43" fillId="2" borderId="0" xfId="0" applyFont="1" applyFill="1"/>
    <xf numFmtId="165" fontId="35" fillId="6" borderId="3" xfId="0" applyNumberFormat="1" applyFont="1" applyFill="1" applyBorder="1" applyAlignment="1" applyProtection="1">
      <alignment horizontal="center"/>
      <protection locked="0"/>
    </xf>
    <xf numFmtId="0" fontId="25" fillId="4" borderId="0" xfId="0" applyFont="1" applyFill="1"/>
    <xf numFmtId="0" fontId="30" fillId="4" borderId="0" xfId="0" applyFont="1" applyFill="1"/>
    <xf numFmtId="2" fontId="30" fillId="4" borderId="1" xfId="0" applyNumberFormat="1" applyFont="1" applyFill="1" applyBorder="1" applyAlignment="1">
      <alignment horizontal="center"/>
    </xf>
    <xf numFmtId="0" fontId="21" fillId="4" borderId="0" xfId="0" applyFont="1" applyFill="1"/>
    <xf numFmtId="168" fontId="30" fillId="4" borderId="1" xfId="0" applyNumberFormat="1" applyFont="1" applyFill="1" applyBorder="1" applyAlignment="1">
      <alignment horizontal="center"/>
    </xf>
    <xf numFmtId="0" fontId="2" fillId="0" borderId="0" xfId="0" applyFont="1" applyFill="1" applyAlignment="1" applyProtection="1"/>
    <xf numFmtId="0" fontId="37" fillId="0" borderId="0" xfId="0" applyFont="1" applyBorder="1" applyAlignment="1" applyProtection="1"/>
    <xf numFmtId="0" fontId="44" fillId="0" borderId="0" xfId="0" applyFont="1" applyProtection="1"/>
    <xf numFmtId="0" fontId="44" fillId="0" borderId="2" xfId="0" applyFont="1" applyBorder="1" applyProtection="1"/>
    <xf numFmtId="1" fontId="44" fillId="0" borderId="0" xfId="0" applyNumberFormat="1" applyFont="1" applyProtection="1"/>
    <xf numFmtId="0" fontId="44" fillId="0" borderId="0" xfId="0" applyFont="1"/>
    <xf numFmtId="165" fontId="44" fillId="0" borderId="0" xfId="0" applyNumberFormat="1" applyFont="1"/>
    <xf numFmtId="167" fontId="44" fillId="0" borderId="0" xfId="0" applyNumberFormat="1" applyFont="1"/>
    <xf numFmtId="0" fontId="37" fillId="0" borderId="4" xfId="0" applyFont="1" applyBorder="1" applyAlignment="1" applyProtection="1">
      <alignment horizontal="left" vertical="center"/>
    </xf>
    <xf numFmtId="0" fontId="44" fillId="0" borderId="4" xfId="0" applyFont="1" applyBorder="1" applyAlignment="1" applyProtection="1"/>
    <xf numFmtId="0" fontId="40" fillId="7" borderId="5" xfId="0" applyFont="1" applyFill="1" applyBorder="1" applyAlignment="1" applyProtection="1"/>
    <xf numFmtId="0" fontId="21" fillId="0" borderId="0" xfId="0" applyFont="1" applyFill="1"/>
    <xf numFmtId="0" fontId="40" fillId="7" borderId="5" xfId="0" applyFont="1" applyFill="1" applyBorder="1" applyAlignment="1"/>
    <xf numFmtId="0" fontId="40" fillId="7" borderId="5" xfId="0" applyFont="1" applyFill="1" applyBorder="1"/>
    <xf numFmtId="165" fontId="33" fillId="0" borderId="1" xfId="0" applyNumberFormat="1" applyFont="1" applyBorder="1" applyAlignment="1" applyProtection="1">
      <alignment horizontal="center"/>
      <protection locked="0"/>
    </xf>
    <xf numFmtId="0" fontId="2" fillId="5" borderId="0" xfId="0" applyFont="1" applyFill="1" applyAlignment="1" applyProtection="1">
      <alignment horizontal="center"/>
    </xf>
    <xf numFmtId="0" fontId="0" fillId="5" borderId="0" xfId="0" applyFill="1" applyAlignment="1">
      <alignment horizontal="center"/>
    </xf>
    <xf numFmtId="164" fontId="19" fillId="7" borderId="0" xfId="5" applyNumberFormat="1" applyFont="1" applyFill="1"/>
    <xf numFmtId="8" fontId="42" fillId="7" borderId="0" xfId="0" applyNumberFormat="1" applyFont="1" applyFill="1"/>
    <xf numFmtId="167" fontId="42" fillId="7" borderId="0" xfId="5" applyNumberFormat="1" applyFont="1" applyFill="1"/>
    <xf numFmtId="0" fontId="10" fillId="5" borderId="0" xfId="0" applyFont="1" applyFill="1" applyAlignment="1" applyProtection="1">
      <alignment horizontal="center"/>
    </xf>
    <xf numFmtId="0" fontId="10" fillId="5" borderId="0" xfId="0" applyFont="1" applyFill="1" applyAlignment="1" applyProtection="1"/>
    <xf numFmtId="0" fontId="39" fillId="5" borderId="2" xfId="0" applyFont="1" applyFill="1" applyBorder="1" applyAlignment="1">
      <alignment horizontal="center" wrapText="1"/>
    </xf>
    <xf numFmtId="0" fontId="17" fillId="5" borderId="2" xfId="0" applyFont="1" applyFill="1" applyBorder="1" applyAlignment="1" applyProtection="1">
      <alignment horizontal="center" wrapText="1"/>
    </xf>
    <xf numFmtId="0" fontId="36" fillId="5" borderId="0" xfId="0" applyFont="1" applyFill="1" applyAlignment="1" applyProtection="1">
      <alignment horizontal="center"/>
    </xf>
    <xf numFmtId="0" fontId="18" fillId="0" borderId="0" xfId="0" applyFont="1" applyAlignment="1" applyProtection="1">
      <alignment wrapText="1"/>
    </xf>
    <xf numFmtId="0" fontId="18" fillId="0" borderId="0" xfId="0" applyFont="1" applyAlignment="1">
      <alignment wrapText="1"/>
    </xf>
    <xf numFmtId="0" fontId="2" fillId="2" borderId="0" xfId="0" applyFont="1" applyFill="1" applyAlignment="1"/>
    <xf numFmtId="0" fontId="2" fillId="0" borderId="0" xfId="0" applyFont="1" applyFill="1" applyAlignment="1"/>
    <xf numFmtId="0" fontId="2" fillId="2" borderId="0" xfId="0" applyFont="1" applyFill="1" applyAlignment="1" applyProtection="1"/>
    <xf numFmtId="9" fontId="2" fillId="2" borderId="0" xfId="0" applyNumberFormat="1" applyFont="1" applyFill="1" applyAlignment="1" applyProtection="1"/>
    <xf numFmtId="0" fontId="0" fillId="4" borderId="0" xfId="0" applyFill="1"/>
    <xf numFmtId="8" fontId="33" fillId="4" borderId="3" xfId="0" applyNumberFormat="1" applyFont="1" applyFill="1" applyBorder="1" applyAlignment="1" applyProtection="1">
      <alignment horizontal="center"/>
      <protection locked="0"/>
    </xf>
    <xf numFmtId="2" fontId="35" fillId="4" borderId="11" xfId="0" applyNumberFormat="1" applyFont="1" applyFill="1" applyBorder="1" applyAlignment="1" applyProtection="1">
      <alignment horizontal="center"/>
      <protection locked="0"/>
    </xf>
    <xf numFmtId="165" fontId="35" fillId="8" borderId="3" xfId="0" applyNumberFormat="1" applyFont="1" applyFill="1" applyBorder="1" applyAlignment="1" applyProtection="1">
      <alignment horizontal="center"/>
      <protection locked="0"/>
    </xf>
    <xf numFmtId="7" fontId="33" fillId="4" borderId="1" xfId="0" applyNumberFormat="1" applyFont="1" applyFill="1" applyBorder="1" applyAlignment="1" applyProtection="1">
      <alignment horizontal="center"/>
      <protection locked="0"/>
    </xf>
    <xf numFmtId="7" fontId="33" fillId="4" borderId="1" xfId="1" applyNumberFormat="1" applyFont="1" applyFill="1" applyBorder="1" applyAlignment="1" applyProtection="1">
      <alignment horizontal="center"/>
      <protection locked="0"/>
    </xf>
    <xf numFmtId="0" fontId="45" fillId="4" borderId="0" xfId="0" applyFont="1" applyFill="1"/>
    <xf numFmtId="0" fontId="46" fillId="2" borderId="0" xfId="0" applyFont="1" applyFill="1" applyBorder="1" applyAlignment="1" applyProtection="1"/>
    <xf numFmtId="0" fontId="45" fillId="2" borderId="0" xfId="0" applyFont="1" applyFill="1" applyAlignment="1">
      <alignment horizontal="left"/>
    </xf>
    <xf numFmtId="0" fontId="40" fillId="2" borderId="5" xfId="0" applyFont="1" applyFill="1" applyBorder="1" applyAlignment="1" applyProtection="1"/>
    <xf numFmtId="0" fontId="40" fillId="2" borderId="5" xfId="0" applyFont="1" applyFill="1" applyBorder="1"/>
    <xf numFmtId="0" fontId="40" fillId="2" borderId="5" xfId="0" applyFont="1" applyFill="1" applyBorder="1" applyAlignment="1"/>
    <xf numFmtId="0" fontId="19" fillId="5" borderId="0" xfId="5" applyNumberFormat="1" applyFont="1" applyFill="1" applyAlignment="1">
      <alignment horizontal="center"/>
    </xf>
    <xf numFmtId="0" fontId="40" fillId="0" borderId="0" xfId="0" applyFont="1" applyFill="1" applyBorder="1" applyAlignment="1" applyProtection="1"/>
    <xf numFmtId="0" fontId="47" fillId="0" borderId="0" xfId="0" applyFont="1" applyAlignment="1">
      <alignment horizontal="center" vertical="center" wrapText="1"/>
    </xf>
    <xf numFmtId="0" fontId="47" fillId="0" borderId="0" xfId="2" applyFont="1" applyAlignment="1" applyProtection="1">
      <alignment horizontal="center" vertical="center" wrapText="1"/>
    </xf>
    <xf numFmtId="3" fontId="8" fillId="0" borderId="0" xfId="0" applyNumberFormat="1" applyFont="1" applyAlignment="1">
      <alignment horizontal="left" vertical="top" wrapText="1"/>
    </xf>
    <xf numFmtId="0" fontId="28" fillId="0" borderId="6" xfId="0" applyFont="1" applyBorder="1" applyAlignment="1">
      <alignment horizontal="center"/>
    </xf>
    <xf numFmtId="0" fontId="28" fillId="0" borderId="7" xfId="0" applyFont="1" applyBorder="1" applyAlignment="1">
      <alignment horizontal="center"/>
    </xf>
    <xf numFmtId="0" fontId="28" fillId="0" borderId="8" xfId="0" applyFont="1" applyBorder="1" applyAlignment="1">
      <alignment horizontal="center"/>
    </xf>
  </cellXfs>
  <cellStyles count="6">
    <cellStyle name="Currency" xfId="1" builtinId="4"/>
    <cellStyle name="Hyperlink" xfId="2" builtinId="8"/>
    <cellStyle name="Hyperlink 2" xfId="3"/>
    <cellStyle name="Normal" xfId="0" builtinId="0"/>
    <cellStyle name="Normal_Farrow-Wean 500" xfId="4"/>
    <cellStyle name="Percent" xfId="5" builtinId="5"/>
  </cellStyles>
  <dxfs count="6">
    <dxf>
      <fill>
        <patternFill patternType="darkUp"/>
      </fill>
    </dxf>
    <dxf>
      <fill>
        <patternFill patternType="none">
          <bgColor indexed="65"/>
        </patternFill>
      </fill>
    </dxf>
    <dxf>
      <fill>
        <patternFill patternType="darkUp"/>
      </fill>
    </dxf>
    <dxf>
      <fill>
        <patternFill patternType="none">
          <bgColor indexed="65"/>
        </patternFill>
      </fill>
    </dxf>
    <dxf>
      <font>
        <b/>
        <i val="0"/>
        <color rgb="FFFF0000"/>
      </font>
      <border>
        <left style="thin">
          <color rgb="FFFF0000"/>
        </left>
        <right style="thin">
          <color rgb="FFFF0000"/>
        </right>
        <top style="thin">
          <color rgb="FFFF0000"/>
        </top>
        <bottom style="thin">
          <color rgb="FFFF0000"/>
        </bottom>
      </border>
    </dxf>
    <dxf>
      <font>
        <b/>
        <i val="0"/>
        <color rgb="FF00B050"/>
      </font>
      <border>
        <left style="thin">
          <color rgb="FF00B050"/>
        </left>
        <right style="thin">
          <color rgb="FF00B050"/>
        </right>
        <top style="thin">
          <color rgb="FF00B050"/>
        </top>
        <bottom style="thin">
          <color rgb="FF00B05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gov.mb.ca/agriculture/farm-management/farm-business-management-contacts.html" TargetMode="External"/><Relationship Id="rId2" Type="http://schemas.openxmlformats.org/officeDocument/2006/relationships/image" Target="../media/image1.jpeg"/><Relationship Id="rId1" Type="http://schemas.openxmlformats.org/officeDocument/2006/relationships/hyperlink" Target="http://www.gov.mb.ca/agriculture/"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209550</xdr:colOff>
      <xdr:row>0</xdr:row>
      <xdr:rowOff>219075</xdr:rowOff>
    </xdr:from>
    <xdr:to>
      <xdr:col>4</xdr:col>
      <xdr:colOff>1685925</xdr:colOff>
      <xdr:row>1</xdr:row>
      <xdr:rowOff>161925</xdr:rowOff>
    </xdr:to>
    <xdr:pic>
      <xdr:nvPicPr>
        <xdr:cNvPr id="1968" name="Picture 2" descr="GovMB_Logo_blk10.jpg">
          <a:hlinkClick xmlns:r="http://schemas.openxmlformats.org/officeDocument/2006/relationships" r:id="rId1" tooltip="For More Information: MAFRD"/>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6700" y="219075"/>
          <a:ext cx="1476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52</xdr:row>
      <xdr:rowOff>57150</xdr:rowOff>
    </xdr:from>
    <xdr:to>
      <xdr:col>4</xdr:col>
      <xdr:colOff>1466850</xdr:colOff>
      <xdr:row>56</xdr:row>
      <xdr:rowOff>104775</xdr:rowOff>
    </xdr:to>
    <xdr:pic>
      <xdr:nvPicPr>
        <xdr:cNvPr id="1969" name="Picture 4">
          <a:hlinkClick xmlns:r="http://schemas.openxmlformats.org/officeDocument/2006/relationships" r:id="rId3" tooltip="Click here for a list of Farm Management contacts."/>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00200" y="9629775"/>
          <a:ext cx="3733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asc.mb.ca/masc.nsf/program_agriinsurance.html" TargetMode="External"/><Relationship Id="rId3" Type="http://schemas.openxmlformats.org/officeDocument/2006/relationships/hyperlink" Target="http://www.masc.mb.ca/masc.nsf/program_agriinsurance.html" TargetMode="External"/><Relationship Id="rId7" Type="http://schemas.openxmlformats.org/officeDocument/2006/relationships/hyperlink" Target="http://www.masc.mb.ca/masc.nsf/program_agriinsurance.html" TargetMode="External"/><Relationship Id="rId12" Type="http://schemas.openxmlformats.org/officeDocument/2006/relationships/comments" Target="../comments1.xml"/><Relationship Id="rId2" Type="http://schemas.openxmlformats.org/officeDocument/2006/relationships/hyperlink" Target="https://www.masc.mb.ca/masc.nsf/land_parcel_info.html" TargetMode="External"/><Relationship Id="rId1" Type="http://schemas.openxmlformats.org/officeDocument/2006/relationships/hyperlink" Target="http://www.masc.mb.ca/masc.nsf/program_agriinsurance.html" TargetMode="External"/><Relationship Id="rId6" Type="http://schemas.openxmlformats.org/officeDocument/2006/relationships/hyperlink" Target="https://www.gov.mb.ca/agriculture/farm-management/production-economics/cost-of-production.html" TargetMode="External"/><Relationship Id="rId11" Type="http://schemas.openxmlformats.org/officeDocument/2006/relationships/vmlDrawing" Target="../drawings/vmlDrawing1.vml"/><Relationship Id="rId5" Type="http://schemas.openxmlformats.org/officeDocument/2006/relationships/hyperlink" Target="http://www.masc.mb.ca/masc.nsf/maps_risk_areas.html" TargetMode="External"/><Relationship Id="rId10" Type="http://schemas.openxmlformats.org/officeDocument/2006/relationships/drawing" Target="../drawings/drawing1.xml"/><Relationship Id="rId4" Type="http://schemas.openxmlformats.org/officeDocument/2006/relationships/hyperlink" Target="https://www.gov.mb.ca/agriculture/farm-management/production-economics/pubs/calculator-farm-machinery-custom-and-rental-guide.xlsm"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89"/>
  <sheetViews>
    <sheetView tabSelected="1" zoomScaleNormal="100" workbookViewId="0">
      <selection activeCell="E8" sqref="E8"/>
    </sheetView>
  </sheetViews>
  <sheetFormatPr defaultRowHeight="15" x14ac:dyDescent="0.25"/>
  <cols>
    <col min="1" max="1" width="4.5703125" customWidth="1"/>
    <col min="2" max="2" width="28.140625" customWidth="1"/>
    <col min="4" max="4" width="16.140625" customWidth="1"/>
    <col min="5" max="5" width="32" customWidth="1"/>
  </cols>
  <sheetData>
    <row r="1" spans="1:11" s="13" customFormat="1" ht="28.5" customHeight="1" x14ac:dyDescent="0.25">
      <c r="A1" s="12"/>
      <c r="B1" s="12"/>
      <c r="C1" s="12"/>
      <c r="D1" s="12"/>
      <c r="E1" s="12"/>
      <c r="F1" s="12"/>
      <c r="G1" s="12"/>
      <c r="H1" s="12"/>
    </row>
    <row r="2" spans="1:11" s="13" customFormat="1" ht="25.5" customHeight="1" x14ac:dyDescent="0.25">
      <c r="A2" s="14" t="s">
        <v>60</v>
      </c>
      <c r="B2" s="15"/>
      <c r="C2" s="15"/>
      <c r="D2" s="15"/>
      <c r="E2" s="15"/>
      <c r="F2" s="16"/>
      <c r="G2" s="15"/>
      <c r="H2" s="15"/>
    </row>
    <row r="3" spans="1:11" s="21" customFormat="1" ht="18" x14ac:dyDescent="0.25">
      <c r="A3" s="17" t="s">
        <v>69</v>
      </c>
      <c r="B3" s="18"/>
      <c r="C3" s="18"/>
      <c r="E3" s="19" t="s">
        <v>45</v>
      </c>
      <c r="F3" s="20">
        <f ca="1">TODAY()</f>
        <v>44642</v>
      </c>
      <c r="H3" s="19"/>
      <c r="I3" s="22"/>
    </row>
    <row r="4" spans="1:11" s="21" customFormat="1" ht="7.5" customHeight="1" x14ac:dyDescent="0.25">
      <c r="A4" s="17"/>
      <c r="B4" s="18"/>
      <c r="C4" s="18"/>
      <c r="D4" s="19"/>
      <c r="E4" s="20"/>
      <c r="F4" s="20"/>
      <c r="H4" s="19"/>
      <c r="I4" s="22"/>
    </row>
    <row r="5" spans="1:11" ht="15" customHeight="1" x14ac:dyDescent="0.3">
      <c r="B5" s="23" t="s">
        <v>46</v>
      </c>
      <c r="C5" s="24"/>
      <c r="D5" s="25"/>
      <c r="E5" s="24"/>
    </row>
    <row r="6" spans="1:11" ht="7.5" customHeight="1" x14ac:dyDescent="0.25"/>
    <row r="7" spans="1:11" ht="16.5" thickBot="1" x14ac:dyDescent="0.3">
      <c r="A7" s="26" t="s">
        <v>38</v>
      </c>
      <c r="B7" s="27"/>
      <c r="C7" s="140" t="str">
        <f>IF(E14=0,"Probable yield does not exist for this soil zone &amp; Risk Area combination. Please select a valid soil zone.","")</f>
        <v/>
      </c>
      <c r="D7" s="140"/>
      <c r="E7" s="27"/>
      <c r="F7" s="27"/>
    </row>
    <row r="8" spans="1:11" ht="16.5" customHeight="1" thickBot="1" x14ac:dyDescent="0.3">
      <c r="A8" s="27"/>
      <c r="B8" s="29" t="s">
        <v>37</v>
      </c>
      <c r="C8" s="140"/>
      <c r="D8" s="140"/>
      <c r="E8" s="43" t="s">
        <v>95</v>
      </c>
      <c r="F8" s="28"/>
      <c r="G8" s="105"/>
      <c r="H8" s="24"/>
      <c r="J8" s="1"/>
      <c r="K8" s="1"/>
    </row>
    <row r="9" spans="1:11" ht="16.5" hidden="1" thickBot="1" x14ac:dyDescent="0.3">
      <c r="A9" s="89"/>
      <c r="B9" s="29" t="s">
        <v>36</v>
      </c>
      <c r="C9" s="140"/>
      <c r="D9" s="140"/>
      <c r="E9" s="43" t="s">
        <v>26</v>
      </c>
      <c r="F9" s="28"/>
      <c r="G9" s="92"/>
      <c r="H9" t="s">
        <v>91</v>
      </c>
      <c r="J9" s="1"/>
      <c r="K9" s="1"/>
    </row>
    <row r="10" spans="1:11" ht="16.5" thickBot="1" x14ac:dyDescent="0.3">
      <c r="A10" s="27"/>
      <c r="B10" s="51" t="s">
        <v>13</v>
      </c>
      <c r="C10" s="30"/>
      <c r="D10" s="30"/>
      <c r="E10" s="44">
        <v>0.8</v>
      </c>
      <c r="F10" s="30"/>
      <c r="G10" s="1"/>
      <c r="I10" s="1"/>
      <c r="J10" s="1"/>
      <c r="K10" s="1"/>
    </row>
    <row r="11" spans="1:11" ht="7.5" customHeight="1" thickBot="1" x14ac:dyDescent="0.3"/>
    <row r="12" spans="1:11" ht="16.5" thickBot="1" x14ac:dyDescent="0.3">
      <c r="A12" s="26" t="s">
        <v>70</v>
      </c>
      <c r="C12" s="30"/>
      <c r="D12" s="30"/>
      <c r="E12" s="62" t="s">
        <v>3</v>
      </c>
      <c r="F12" s="27"/>
      <c r="G12" s="1"/>
    </row>
    <row r="13" spans="1:11" ht="16.5" hidden="1" thickBot="1" x14ac:dyDescent="0.3">
      <c r="A13" s="89"/>
      <c r="B13" s="29" t="s">
        <v>35</v>
      </c>
      <c r="C13" s="30"/>
      <c r="D13" s="30"/>
      <c r="E13" s="59">
        <v>1</v>
      </c>
      <c r="F13" s="28"/>
      <c r="G13" s="92"/>
      <c r="H13" t="s">
        <v>111</v>
      </c>
      <c r="J13" s="1"/>
      <c r="K13" s="1"/>
    </row>
    <row r="14" spans="1:11" ht="16.5" thickBot="1" x14ac:dyDescent="0.3">
      <c r="A14" s="27"/>
      <c r="B14" s="30" t="s">
        <v>92</v>
      </c>
      <c r="C14" s="30"/>
      <c r="D14" s="30"/>
      <c r="E14" s="108">
        <f>HLOOKUP('reseed calculator'!$E$8,'data HIDE'!$C$20:$R$102,VLOOKUP('reseed calculator'!$E$9,'data HIDE'!$L$1:$U$11,HLOOKUP('reseed calculator'!$E$12,'data HIDE'!$C$1:$J$14,14,FALSE)),FALSE)*'reseed calculator'!$E$13</f>
        <v>41.8</v>
      </c>
      <c r="F14" s="30"/>
      <c r="G14" s="105"/>
      <c r="I14" s="1"/>
      <c r="J14" s="1"/>
      <c r="K14" s="1"/>
    </row>
    <row r="15" spans="1:11" ht="16.5" thickBot="1" x14ac:dyDescent="0.3">
      <c r="A15" s="27"/>
      <c r="B15" s="30" t="s">
        <v>39</v>
      </c>
      <c r="C15" s="30"/>
      <c r="D15" s="30"/>
      <c r="E15" s="58">
        <f>HLOOKUP($E$12,'data HIDE'!$C$1:$J$13,10,FALSE)</f>
        <v>15.88</v>
      </c>
      <c r="F15" s="30"/>
      <c r="G15" s="10"/>
    </row>
    <row r="16" spans="1:11" ht="7.5" customHeight="1" thickBot="1" x14ac:dyDescent="0.3"/>
    <row r="17" spans="1:11" ht="16.5" thickBot="1" x14ac:dyDescent="0.3">
      <c r="A17" s="26" t="s">
        <v>73</v>
      </c>
      <c r="C17" s="30"/>
      <c r="D17" s="30"/>
      <c r="E17" s="62" t="s">
        <v>3</v>
      </c>
      <c r="F17" s="30"/>
      <c r="G17" s="1"/>
      <c r="I17" s="1"/>
      <c r="J17" s="1"/>
    </row>
    <row r="18" spans="1:11" ht="16.5" thickBot="1" x14ac:dyDescent="0.3">
      <c r="A18" s="27"/>
      <c r="B18" s="29" t="s">
        <v>35</v>
      </c>
      <c r="C18" s="30"/>
      <c r="D18" s="30"/>
      <c r="E18" s="75">
        <f>IF($E$17="soybeans","-",1)</f>
        <v>1</v>
      </c>
      <c r="F18" s="28"/>
      <c r="G18" s="1"/>
      <c r="J18" s="1"/>
      <c r="K18" s="1"/>
    </row>
    <row r="19" spans="1:11" ht="16.5" thickBot="1" x14ac:dyDescent="0.3">
      <c r="A19" s="27"/>
      <c r="B19" s="29" t="s">
        <v>90</v>
      </c>
      <c r="C19" s="30"/>
      <c r="D19" s="30"/>
      <c r="E19" s="88" t="str">
        <f>IF($E$17="soybeans",HLOOKUP('reseed calculator'!$E$8,'data HIDE'!$C$80:$R$81,2,FALSE),"-")</f>
        <v>-</v>
      </c>
      <c r="F19" s="28"/>
      <c r="G19" s="1"/>
      <c r="J19" s="1"/>
      <c r="K19" s="1"/>
    </row>
    <row r="20" spans="1:11" ht="16.5" thickBot="1" x14ac:dyDescent="0.3">
      <c r="A20" s="27"/>
      <c r="B20" s="30" t="s">
        <v>39</v>
      </c>
      <c r="C20" s="30"/>
      <c r="D20" s="30"/>
      <c r="E20" s="58">
        <f>HLOOKUP($E$17,'data HIDE'!$C$1:$J$13,10,FALSE)</f>
        <v>15.88</v>
      </c>
      <c r="F20" s="30"/>
      <c r="G20" s="10"/>
    </row>
    <row r="21" spans="1:11" ht="7.5" customHeight="1" x14ac:dyDescent="0.25">
      <c r="A21" s="27"/>
      <c r="B21" s="30"/>
      <c r="C21" s="30"/>
      <c r="D21" s="30"/>
      <c r="E21" s="30"/>
      <c r="F21" s="32"/>
      <c r="G21" s="1"/>
      <c r="H21" s="1"/>
      <c r="I21" s="1"/>
      <c r="J21" s="1"/>
      <c r="K21" s="1"/>
    </row>
    <row r="22" spans="1:11" ht="16.5" thickBot="1" x14ac:dyDescent="0.3">
      <c r="A22" s="26" t="str">
        <f>"Damaged "&amp;E12&amp;" Plant Stand Evaluation:"</f>
        <v>Damaged Canola Plant Stand Evaluation:</v>
      </c>
      <c r="B22" s="30"/>
      <c r="C22" s="30"/>
      <c r="D22" s="30"/>
      <c r="E22" s="56" t="s">
        <v>59</v>
      </c>
      <c r="F22" s="30"/>
      <c r="G22" s="1"/>
      <c r="H22" s="1"/>
      <c r="I22" s="1"/>
      <c r="J22" s="1"/>
    </row>
    <row r="23" spans="1:11" ht="19.5" thickBot="1" x14ac:dyDescent="0.3">
      <c r="A23" s="27"/>
      <c r="B23" s="30" t="s">
        <v>58</v>
      </c>
      <c r="C23" s="30"/>
      <c r="D23" s="27"/>
      <c r="E23" s="45">
        <v>10</v>
      </c>
      <c r="F23" s="27"/>
      <c r="G23" s="1"/>
      <c r="I23" s="1"/>
    </row>
    <row r="24" spans="1:11" ht="16.5" customHeight="1" thickBot="1" x14ac:dyDescent="0.3">
      <c r="A24" s="27"/>
      <c r="B24" s="33" t="s">
        <v>55</v>
      </c>
      <c r="C24" s="34"/>
      <c r="D24" s="27"/>
      <c r="E24" s="45"/>
      <c r="F24" s="35"/>
      <c r="G24" s="11"/>
      <c r="H24" s="11"/>
      <c r="I24" s="1"/>
    </row>
    <row r="25" spans="1:11" ht="16.5" thickBot="1" x14ac:dyDescent="0.3">
      <c r="A25" s="27"/>
      <c r="B25" s="33" t="s">
        <v>56</v>
      </c>
      <c r="C25" s="34"/>
      <c r="D25" s="27"/>
      <c r="E25" s="45"/>
      <c r="F25" s="35"/>
      <c r="G25" s="11"/>
      <c r="H25" s="11"/>
      <c r="I25" s="1"/>
    </row>
    <row r="26" spans="1:11" ht="16.5" thickBot="1" x14ac:dyDescent="0.3">
      <c r="A26" s="27"/>
      <c r="B26" s="33" t="s">
        <v>57</v>
      </c>
      <c r="C26" s="30"/>
      <c r="D26" s="27"/>
      <c r="E26" s="45"/>
      <c r="F26" s="35"/>
      <c r="G26" s="11"/>
      <c r="H26" s="11"/>
      <c r="I26" s="1"/>
    </row>
    <row r="27" spans="1:11" ht="16.5" thickBot="1" x14ac:dyDescent="0.3">
      <c r="A27" s="27"/>
      <c r="B27" s="30"/>
      <c r="C27" s="30"/>
      <c r="D27" s="27"/>
      <c r="E27" s="45"/>
      <c r="F27" s="35"/>
      <c r="G27" s="11"/>
      <c r="H27" s="11"/>
      <c r="I27" s="1"/>
    </row>
    <row r="28" spans="1:11" ht="7.5" customHeight="1" thickBot="1" x14ac:dyDescent="0.3">
      <c r="A28" s="27"/>
      <c r="B28" s="30"/>
      <c r="C28" s="30"/>
      <c r="D28" s="35"/>
      <c r="E28" s="35"/>
      <c r="F28" s="35"/>
      <c r="G28" s="11"/>
      <c r="H28" s="11"/>
      <c r="I28" s="1"/>
    </row>
    <row r="29" spans="1:11" ht="16.5" thickBot="1" x14ac:dyDescent="0.3">
      <c r="A29" s="27"/>
      <c r="B29" s="30" t="s">
        <v>40</v>
      </c>
      <c r="C29" s="30"/>
      <c r="D29" s="30"/>
      <c r="E29" s="31">
        <f>ROUND(AVERAGE(E23:E27),1)</f>
        <v>10</v>
      </c>
      <c r="F29" s="30"/>
      <c r="G29" s="1"/>
      <c r="H29" s="1"/>
      <c r="I29" s="1"/>
    </row>
    <row r="30" spans="1:11" ht="16.5" hidden="1" thickBot="1" x14ac:dyDescent="0.3">
      <c r="A30" s="89"/>
      <c r="B30" s="90" t="s">
        <v>71</v>
      </c>
      <c r="C30" s="90"/>
      <c r="D30" s="90"/>
      <c r="E30" s="91">
        <f>IF(E12="Canola",IF(E29&gt;40.9,1,VLOOKUP(E29,'data HIDE'!U21:V430,2,0)),HLOOKUP(E12,'data HIDE'!C1:J13,12,FALSE))</f>
        <v>0.65</v>
      </c>
      <c r="F30" s="90"/>
      <c r="G30" s="92"/>
      <c r="H30" s="92"/>
      <c r="I30" s="1"/>
    </row>
    <row r="31" spans="1:11" ht="16.5" hidden="1" thickBot="1" x14ac:dyDescent="0.3">
      <c r="A31" s="89"/>
      <c r="B31" s="90" t="s">
        <v>72</v>
      </c>
      <c r="C31" s="90"/>
      <c r="D31" s="90"/>
      <c r="E31" s="93" t="str">
        <f>IF(E12="Canola","-",HLOOKUP(E12,'data HIDE'!C1:J13,13,FALSE))</f>
        <v>-</v>
      </c>
      <c r="F31" s="90"/>
      <c r="G31" s="92"/>
      <c r="H31" s="92"/>
      <c r="I31" s="1"/>
    </row>
    <row r="32" spans="1:11" ht="16.5" thickBot="1" x14ac:dyDescent="0.3">
      <c r="A32" s="27"/>
      <c r="B32" s="30" t="s">
        <v>41</v>
      </c>
      <c r="C32" s="30"/>
      <c r="D32" s="30"/>
      <c r="E32" s="31">
        <f>IF(E12="Canola",E14*E30,(E29*E30*E31))</f>
        <v>27.169999999999998</v>
      </c>
      <c r="F32" s="30"/>
      <c r="G32" s="1"/>
      <c r="H32" s="5"/>
      <c r="I32" s="1"/>
    </row>
    <row r="33" spans="1:14" ht="16.5" thickBot="1" x14ac:dyDescent="0.3">
      <c r="A33" s="27"/>
      <c r="B33" s="30" t="s">
        <v>42</v>
      </c>
      <c r="C33" s="30"/>
      <c r="D33" s="30"/>
      <c r="E33" s="36">
        <f>E32*E15</f>
        <v>431.45959999999997</v>
      </c>
      <c r="F33" s="30"/>
      <c r="G33" s="1"/>
      <c r="H33" s="5"/>
      <c r="I33" s="1"/>
    </row>
    <row r="34" spans="1:14" ht="7.5" customHeight="1" x14ac:dyDescent="0.25">
      <c r="A34" s="27"/>
      <c r="B34" s="30"/>
      <c r="C34" s="30"/>
      <c r="D34" s="30"/>
      <c r="E34" s="37"/>
      <c r="F34" s="30"/>
      <c r="G34" s="1"/>
      <c r="H34" s="5"/>
      <c r="I34" s="1"/>
    </row>
    <row r="35" spans="1:14" ht="16.5" thickBot="1" x14ac:dyDescent="0.3">
      <c r="A35" s="26" t="str">
        <f>E17&amp;" Reseeding Evaluation:"</f>
        <v>Canola Reseeding Evaluation:</v>
      </c>
      <c r="B35" s="30"/>
      <c r="C35" s="30"/>
      <c r="D35" s="30"/>
      <c r="E35" s="37"/>
      <c r="F35" s="30"/>
      <c r="G35" s="1"/>
      <c r="H35" s="5"/>
      <c r="I35" s="1"/>
    </row>
    <row r="36" spans="1:14" ht="16.5" thickBot="1" x14ac:dyDescent="0.3">
      <c r="A36" s="27"/>
      <c r="B36" s="30" t="s">
        <v>1</v>
      </c>
      <c r="C36" s="139" t="str">
        <f>IF(E36="1st week june","Contact your local MASC office to verify seeding deadlines.",IF(E36="2nd week june","Contact your local MASC office to verify seeding deadlines.",IF(E36="3rd week June","Contact your local MASC office to verify seeding deadlines.","")))</f>
        <v>Contact your local MASC office to verify seeding deadlines.</v>
      </c>
      <c r="D36" s="139"/>
      <c r="E36" s="62" t="s">
        <v>9</v>
      </c>
      <c r="F36" s="30"/>
      <c r="G36" s="1"/>
      <c r="H36" s="1"/>
      <c r="I36" s="1"/>
    </row>
    <row r="37" spans="1:14" ht="16.5" thickBot="1" x14ac:dyDescent="0.3">
      <c r="A37" s="27"/>
      <c r="B37" s="30" t="s">
        <v>2</v>
      </c>
      <c r="C37" s="139"/>
      <c r="D37" s="139"/>
      <c r="E37" s="61">
        <f>HLOOKUP(E17,'data HIDE'!C1:J13,VLOOKUP(E36,'data HIDE'!A2:C9,2,FALSE),FALSE)</f>
        <v>0.91639999999999999</v>
      </c>
      <c r="F37" s="30"/>
      <c r="G37" s="10"/>
      <c r="H37" s="1"/>
      <c r="I37" s="1"/>
    </row>
    <row r="38" spans="1:14" ht="16.5" thickBot="1" x14ac:dyDescent="0.3">
      <c r="A38" s="27"/>
      <c r="B38" s="30" t="s">
        <v>47</v>
      </c>
      <c r="C38" s="30"/>
      <c r="D38" s="30"/>
      <c r="E38" s="31">
        <f>IF(AND(E12="Wheat - Winter",E17="Canola"),HLOOKUP('reseed calculator'!E8,'data HIDE'!$C$20:$R$102,VLOOKUP('reseed calculator'!E9,'data HIDE'!$L$1:$U$11,HLOOKUP('reseed calculator'!E17,'data HIDE'!C1:J14,14,FALSE)),FALSE)*'reseed calculator'!E18*E37*'data HIDE'!C16,IF(E17="soybeans",E19*E37,HLOOKUP('reseed calculator'!E8,'data HIDE'!$C$20:$R$102,VLOOKUP('reseed calculator'!E9,'data HIDE'!$L$1:$U$11,HLOOKUP('reseed calculator'!E17,'data HIDE'!C1:J14,14,FALSE)),FALSE))*'reseed calculator'!E18*E37)</f>
        <v>38.305519999999994</v>
      </c>
      <c r="F38" s="30"/>
      <c r="G38" s="1"/>
      <c r="H38" s="1"/>
      <c r="I38" s="1"/>
      <c r="L38" s="24"/>
      <c r="M38" s="24"/>
      <c r="N38" s="24"/>
    </row>
    <row r="39" spans="1:14" ht="16.5" thickBot="1" x14ac:dyDescent="0.3">
      <c r="A39" s="27"/>
      <c r="B39" s="30" t="s">
        <v>48</v>
      </c>
      <c r="C39" s="30"/>
      <c r="D39" s="30"/>
      <c r="E39" s="38">
        <f>IF(E32&gt;=E14,0,ROUND((((E14*E10)*0.25)*HLOOKUP(E12,'data HIDE'!C1:J13,10,FALSE)),2))</f>
        <v>132.76</v>
      </c>
      <c r="F39" s="30"/>
      <c r="G39" s="76"/>
      <c r="H39" s="1"/>
      <c r="I39" s="1"/>
    </row>
    <row r="40" spans="1:14" ht="16.5" thickBot="1" x14ac:dyDescent="0.3">
      <c r="A40" s="27"/>
      <c r="B40" s="30" t="s">
        <v>49</v>
      </c>
      <c r="C40" s="30"/>
      <c r="D40" s="30"/>
      <c r="E40" s="46">
        <v>0</v>
      </c>
      <c r="F40" s="30"/>
      <c r="G40" s="10"/>
      <c r="H40" s="1"/>
      <c r="I40" s="1"/>
    </row>
    <row r="41" spans="1:14" ht="16.5" thickBot="1" x14ac:dyDescent="0.3">
      <c r="A41" s="27"/>
      <c r="B41" s="29" t="s">
        <v>50</v>
      </c>
      <c r="C41" s="30"/>
      <c r="D41" s="30"/>
      <c r="E41" s="47">
        <f>HLOOKUP($E$17,'data HIDE'!$C$1:$J$13,11,FALSE)</f>
        <v>67.5</v>
      </c>
      <c r="F41" s="30"/>
      <c r="G41" s="10"/>
      <c r="H41" s="1"/>
      <c r="I41" s="1"/>
    </row>
    <row r="42" spans="1:14" ht="16.5" thickBot="1" x14ac:dyDescent="0.3">
      <c r="A42" s="27"/>
      <c r="B42" s="29" t="s">
        <v>51</v>
      </c>
      <c r="C42" s="30"/>
      <c r="D42" s="30"/>
      <c r="E42" s="47">
        <v>16.5</v>
      </c>
      <c r="F42" s="30"/>
      <c r="G42" s="10"/>
      <c r="H42" s="1"/>
      <c r="I42" s="1"/>
    </row>
    <row r="43" spans="1:14" ht="16.5" thickBot="1" x14ac:dyDescent="0.3">
      <c r="A43" s="27"/>
      <c r="B43" s="30" t="s">
        <v>42</v>
      </c>
      <c r="C43" s="30"/>
      <c r="D43" s="30"/>
      <c r="E43" s="36">
        <f>((((E38*E20)+E39+E40))-(E41+E42))</f>
        <v>657.05165759999988</v>
      </c>
      <c r="F43" s="30"/>
      <c r="G43" s="1"/>
      <c r="H43" s="5"/>
      <c r="I43" s="1"/>
    </row>
    <row r="44" spans="1:14" ht="15.75" x14ac:dyDescent="0.25">
      <c r="A44" s="27"/>
      <c r="B44" s="39" t="s">
        <v>44</v>
      </c>
      <c r="C44" s="30"/>
      <c r="D44" s="30"/>
      <c r="E44" s="40"/>
      <c r="F44" s="30"/>
      <c r="G44" s="1"/>
      <c r="H44" s="5"/>
      <c r="I44" s="1"/>
    </row>
    <row r="45" spans="1:14" ht="7.5" customHeight="1" thickBot="1" x14ac:dyDescent="0.3">
      <c r="A45" s="27"/>
      <c r="B45" s="30"/>
      <c r="C45" s="30"/>
      <c r="D45" s="30"/>
      <c r="E45" s="30"/>
      <c r="F45" s="30"/>
      <c r="G45" s="1"/>
      <c r="H45" s="1"/>
      <c r="I45" s="1"/>
    </row>
    <row r="46" spans="1:14" s="2" customFormat="1" ht="19.5" thickBot="1" x14ac:dyDescent="0.35">
      <c r="A46" s="26" t="s">
        <v>61</v>
      </c>
      <c r="B46" s="41"/>
      <c r="C46" s="41"/>
      <c r="D46" s="41"/>
      <c r="E46" s="48">
        <f>((((E38*E20)+E39+E40))-(E41+E42))-E33</f>
        <v>225.59205759999992</v>
      </c>
      <c r="F46" s="30"/>
    </row>
    <row r="47" spans="1:14" s="2" customFormat="1" ht="7.5" customHeight="1" thickBot="1" x14ac:dyDescent="0.35">
      <c r="A47" s="26"/>
      <c r="B47" s="41"/>
      <c r="C47" s="41"/>
      <c r="D47" s="41"/>
      <c r="E47" s="78"/>
      <c r="F47" s="30"/>
    </row>
    <row r="48" spans="1:14" s="2" customFormat="1" ht="19.5" thickBot="1" x14ac:dyDescent="0.35">
      <c r="A48" s="142" t="str">
        <f>"Reseed Decision - "&amp;IF(E46&gt;0,'data HIDE'!N16,'data HIDE'!N15)</f>
        <v>Reseed Decision - Likely Beneficial to Reseed</v>
      </c>
      <c r="B48" s="143"/>
      <c r="C48" s="143"/>
      <c r="D48" s="143"/>
      <c r="E48" s="143"/>
      <c r="F48" s="144"/>
    </row>
    <row r="49" spans="1:16" ht="12" customHeight="1" x14ac:dyDescent="0.25">
      <c r="A49" s="27"/>
      <c r="B49" s="30"/>
      <c r="C49" s="30"/>
      <c r="D49" s="30"/>
      <c r="E49" s="30"/>
      <c r="F49" s="30"/>
      <c r="G49" s="1"/>
      <c r="H49" s="1"/>
      <c r="I49" s="1"/>
    </row>
    <row r="50" spans="1:16" s="52" customFormat="1" ht="41.25" customHeight="1" x14ac:dyDescent="0.25">
      <c r="A50" s="141" t="s">
        <v>54</v>
      </c>
      <c r="B50" s="141"/>
      <c r="C50" s="141"/>
      <c r="D50" s="141"/>
      <c r="E50" s="141"/>
      <c r="F50" s="141"/>
      <c r="G50" s="54"/>
      <c r="H50" s="54"/>
      <c r="I50" s="54"/>
    </row>
    <row r="51" spans="1:16" s="52" customFormat="1" ht="12" customHeight="1" x14ac:dyDescent="0.25">
      <c r="A51" s="141"/>
      <c r="B51" s="141"/>
      <c r="C51" s="141"/>
      <c r="D51" s="141"/>
      <c r="E51" s="141"/>
      <c r="F51" s="141"/>
      <c r="G51" s="53"/>
      <c r="H51" s="53"/>
      <c r="I51" s="53"/>
    </row>
    <row r="52" spans="1:16" s="99" customFormat="1" ht="14.45" customHeight="1" x14ac:dyDescent="0.2">
      <c r="A52" s="95"/>
      <c r="B52" s="95"/>
      <c r="C52" s="95"/>
      <c r="D52" s="96"/>
      <c r="E52" s="97"/>
      <c r="F52" s="55" t="s">
        <v>113</v>
      </c>
      <c r="G52" s="98"/>
      <c r="I52" s="100"/>
      <c r="J52" s="101"/>
      <c r="K52" s="101"/>
    </row>
    <row r="53" spans="1:16" s="99" customFormat="1" ht="16.5" customHeight="1" x14ac:dyDescent="0.2">
      <c r="A53" s="102"/>
      <c r="B53" s="103"/>
      <c r="C53" s="103"/>
      <c r="D53" s="103"/>
      <c r="E53" s="96"/>
      <c r="F53" s="96"/>
      <c r="G53" s="96"/>
      <c r="H53" s="96"/>
      <c r="I53" s="96"/>
      <c r="J53" s="96"/>
      <c r="K53" s="96"/>
      <c r="L53" s="96"/>
      <c r="N53" s="100"/>
      <c r="O53" s="101"/>
      <c r="P53" s="101"/>
    </row>
    <row r="54" spans="1:16" x14ac:dyDescent="0.25">
      <c r="C54" s="42"/>
    </row>
    <row r="58" spans="1:16" hidden="1" x14ac:dyDescent="0.25">
      <c r="E58" s="131" t="s">
        <v>112</v>
      </c>
      <c r="F58" s="131"/>
      <c r="G58" s="131"/>
      <c r="H58" s="131"/>
    </row>
    <row r="59" spans="1:16" hidden="1" x14ac:dyDescent="0.25">
      <c r="E59" s="125"/>
      <c r="F59" s="125"/>
      <c r="G59" s="125"/>
      <c r="H59" s="125"/>
    </row>
    <row r="60" spans="1:16" ht="16.5" hidden="1" thickBot="1" x14ac:dyDescent="0.3">
      <c r="B60" s="3" t="s">
        <v>12</v>
      </c>
      <c r="C60" s="123">
        <v>0</v>
      </c>
      <c r="D60" s="109" t="s">
        <v>22</v>
      </c>
      <c r="E60" s="126">
        <f>HLOOKUP($E$12,'data HIDE'!$C$1:$J$13,10,FALSE)</f>
        <v>15.88</v>
      </c>
      <c r="F60" s="125"/>
      <c r="G60" s="125" t="s">
        <v>86</v>
      </c>
      <c r="H60" s="125"/>
    </row>
    <row r="61" spans="1:16" ht="16.5" hidden="1" thickBot="1" x14ac:dyDescent="0.3">
      <c r="B61" s="3" t="s">
        <v>5</v>
      </c>
      <c r="C61" s="124">
        <v>0.5</v>
      </c>
      <c r="D61" s="110" t="s">
        <v>23</v>
      </c>
      <c r="E61" s="126"/>
      <c r="F61" s="125"/>
      <c r="G61" s="125"/>
      <c r="H61" s="125"/>
    </row>
    <row r="62" spans="1:16" ht="16.5" hidden="1" thickBot="1" x14ac:dyDescent="0.3">
      <c r="B62" s="3" t="s">
        <v>6</v>
      </c>
      <c r="C62" s="124">
        <v>0.7</v>
      </c>
      <c r="D62" s="110" t="s">
        <v>24</v>
      </c>
      <c r="E62" s="127">
        <f>IF($E$17="soybeans","-",1)</f>
        <v>1</v>
      </c>
      <c r="F62" s="125"/>
      <c r="G62" s="125"/>
      <c r="H62" s="125"/>
    </row>
    <row r="63" spans="1:16" ht="16.5" hidden="1" thickBot="1" x14ac:dyDescent="0.3">
      <c r="B63" s="3" t="s">
        <v>7</v>
      </c>
      <c r="C63" s="124">
        <v>0.8</v>
      </c>
      <c r="D63" s="110" t="s">
        <v>25</v>
      </c>
      <c r="E63" s="128" t="str">
        <f>IF($E$17="soybeans",HLOOKUP('reseed calculator'!$E$8,'data HIDE'!$C$80:$R$81,2,FALSE),"-")</f>
        <v>-</v>
      </c>
      <c r="F63" s="125"/>
      <c r="G63" s="125" t="s">
        <v>87</v>
      </c>
      <c r="H63" s="125"/>
    </row>
    <row r="64" spans="1:16" ht="16.5" hidden="1" thickBot="1" x14ac:dyDescent="0.3">
      <c r="B64" s="3" t="s">
        <v>8</v>
      </c>
      <c r="C64" s="124"/>
      <c r="D64" s="110" t="s">
        <v>26</v>
      </c>
      <c r="E64" s="126">
        <f>HLOOKUP($E$17,'data HIDE'!$C$1:$J$13,10,FALSE)</f>
        <v>15.88</v>
      </c>
      <c r="F64" s="125"/>
      <c r="G64" s="125"/>
      <c r="H64" s="125"/>
    </row>
    <row r="65" spans="2:21" ht="15.75" hidden="1" thickBot="1" x14ac:dyDescent="0.3">
      <c r="B65" s="3" t="s">
        <v>9</v>
      </c>
      <c r="D65" s="110" t="s">
        <v>27</v>
      </c>
      <c r="E65" s="125"/>
      <c r="F65" s="125"/>
      <c r="G65" s="125"/>
      <c r="H65" s="125"/>
    </row>
    <row r="66" spans="2:21" ht="16.5" hidden="1" thickBot="1" x14ac:dyDescent="0.3">
      <c r="B66" s="3" t="s">
        <v>10</v>
      </c>
      <c r="D66" s="110" t="s">
        <v>28</v>
      </c>
      <c r="E66" s="129">
        <v>0</v>
      </c>
      <c r="F66" s="125"/>
      <c r="G66" s="125" t="s">
        <v>89</v>
      </c>
      <c r="H66" s="125"/>
    </row>
    <row r="67" spans="2:21" ht="16.5" hidden="1" thickBot="1" x14ac:dyDescent="0.3">
      <c r="B67" s="3" t="s">
        <v>11</v>
      </c>
      <c r="D67" s="110" t="s">
        <v>29</v>
      </c>
      <c r="E67" s="130">
        <f>HLOOKUP($E$17,'data HIDE'!$C$1:$J$13,11,FALSE)</f>
        <v>67.5</v>
      </c>
      <c r="F67" s="125"/>
      <c r="G67" s="125"/>
      <c r="H67" s="125"/>
    </row>
    <row r="68" spans="2:21" ht="16.5" hidden="1" thickBot="1" x14ac:dyDescent="0.3">
      <c r="D68" s="110" t="s">
        <v>21</v>
      </c>
      <c r="E68" s="130">
        <v>16.5</v>
      </c>
      <c r="F68" s="125"/>
      <c r="G68" s="125"/>
      <c r="H68" s="125"/>
    </row>
    <row r="69" spans="2:21" hidden="1" x14ac:dyDescent="0.25">
      <c r="D69" s="110" t="s">
        <v>30</v>
      </c>
    </row>
    <row r="70" spans="2:21" hidden="1" x14ac:dyDescent="0.25">
      <c r="D70" s="110" t="s">
        <v>31</v>
      </c>
    </row>
    <row r="71" spans="2:21" hidden="1" x14ac:dyDescent="0.25"/>
    <row r="72" spans="2:21" hidden="1" x14ac:dyDescent="0.25"/>
    <row r="73" spans="2:21" ht="15.75" hidden="1" x14ac:dyDescent="0.25">
      <c r="B73" s="72" t="s">
        <v>0</v>
      </c>
      <c r="C73" s="123" t="s">
        <v>94</v>
      </c>
      <c r="F73" s="94"/>
      <c r="G73" s="94"/>
      <c r="H73" s="94"/>
      <c r="I73" s="94"/>
      <c r="J73" s="94"/>
      <c r="K73" s="94"/>
      <c r="L73" s="94"/>
      <c r="M73" s="122"/>
      <c r="N73" s="122"/>
      <c r="O73" s="122"/>
      <c r="P73" s="122"/>
      <c r="Q73" s="122"/>
      <c r="R73" s="122"/>
      <c r="S73" s="122"/>
      <c r="T73" s="122"/>
      <c r="U73" s="122"/>
    </row>
    <row r="74" spans="2:21" ht="15.75" hidden="1" x14ac:dyDescent="0.25">
      <c r="B74" s="73" t="s">
        <v>3</v>
      </c>
      <c r="C74" s="123" t="s">
        <v>95</v>
      </c>
      <c r="K74" s="27"/>
    </row>
    <row r="75" spans="2:21" ht="15.75" hidden="1" x14ac:dyDescent="0.25">
      <c r="B75" s="74" t="s">
        <v>66</v>
      </c>
      <c r="C75" s="123" t="s">
        <v>96</v>
      </c>
      <c r="K75" s="57"/>
    </row>
    <row r="76" spans="2:21" ht="15.75" hidden="1" x14ac:dyDescent="0.25">
      <c r="B76" s="74" t="s">
        <v>63</v>
      </c>
      <c r="C76" s="123" t="s">
        <v>97</v>
      </c>
      <c r="K76" s="57"/>
    </row>
    <row r="77" spans="2:21" ht="15.75" hidden="1" x14ac:dyDescent="0.25">
      <c r="B77" s="74" t="s">
        <v>67</v>
      </c>
      <c r="C77" s="123" t="s">
        <v>98</v>
      </c>
      <c r="E77" s="57"/>
      <c r="K77" s="57"/>
    </row>
    <row r="78" spans="2:21" ht="15.75" hidden="1" x14ac:dyDescent="0.25">
      <c r="B78" s="74" t="s">
        <v>64</v>
      </c>
      <c r="C78" s="123" t="s">
        <v>99</v>
      </c>
      <c r="E78" s="57"/>
      <c r="K78" s="57"/>
    </row>
    <row r="79" spans="2:21" ht="15.75" hidden="1" x14ac:dyDescent="0.25">
      <c r="B79" s="74" t="s">
        <v>65</v>
      </c>
      <c r="C79" s="123" t="s">
        <v>100</v>
      </c>
      <c r="E79" s="57"/>
    </row>
    <row r="80" spans="2:21" ht="15.75" hidden="1" x14ac:dyDescent="0.25">
      <c r="B80" s="74"/>
      <c r="C80" s="121" t="s">
        <v>101</v>
      </c>
      <c r="D80" s="27"/>
      <c r="E80" s="57"/>
    </row>
    <row r="81" spans="2:5" ht="15.75" hidden="1" x14ac:dyDescent="0.25">
      <c r="C81" s="121" t="s">
        <v>102</v>
      </c>
      <c r="E81" s="57"/>
    </row>
    <row r="82" spans="2:5" ht="15.75" hidden="1" x14ac:dyDescent="0.25">
      <c r="B82" s="72" t="s">
        <v>62</v>
      </c>
      <c r="C82" s="121" t="s">
        <v>103</v>
      </c>
    </row>
    <row r="83" spans="2:5" ht="15.75" hidden="1" x14ac:dyDescent="0.25">
      <c r="B83" s="73" t="s">
        <v>3</v>
      </c>
      <c r="C83" s="121" t="s">
        <v>104</v>
      </c>
    </row>
    <row r="84" spans="2:5" ht="15.75" hidden="1" x14ac:dyDescent="0.25">
      <c r="B84" s="74" t="s">
        <v>63</v>
      </c>
      <c r="C84" s="121" t="s">
        <v>105</v>
      </c>
    </row>
    <row r="85" spans="2:5" ht="15.75" hidden="1" x14ac:dyDescent="0.25">
      <c r="B85" s="74" t="s">
        <v>67</v>
      </c>
      <c r="C85" s="121" t="s">
        <v>106</v>
      </c>
    </row>
    <row r="86" spans="2:5" ht="15.75" hidden="1" x14ac:dyDescent="0.25">
      <c r="B86" s="74" t="s">
        <v>64</v>
      </c>
      <c r="C86" s="121" t="s">
        <v>107</v>
      </c>
    </row>
    <row r="87" spans="2:5" ht="15.75" hidden="1" x14ac:dyDescent="0.25">
      <c r="B87" s="74" t="s">
        <v>65</v>
      </c>
      <c r="C87" s="121" t="s">
        <v>108</v>
      </c>
    </row>
    <row r="88" spans="2:5" ht="15.75" hidden="1" x14ac:dyDescent="0.25">
      <c r="B88" s="79" t="s">
        <v>80</v>
      </c>
      <c r="C88" s="121" t="s">
        <v>109</v>
      </c>
    </row>
    <row r="89" spans="2:5" ht="15.75" hidden="1" x14ac:dyDescent="0.25">
      <c r="B89" s="79"/>
    </row>
  </sheetData>
  <sheetProtection password="C6A6" sheet="1" objects="1" scenarios="1"/>
  <mergeCells count="4">
    <mergeCell ref="C36:D37"/>
    <mergeCell ref="C7:D9"/>
    <mergeCell ref="A50:F51"/>
    <mergeCell ref="A48:F48"/>
  </mergeCells>
  <conditionalFormatting sqref="A48:F48">
    <cfRule type="expression" dxfId="5" priority="9" stopIfTrue="1">
      <formula>$E$46&gt;0</formula>
    </cfRule>
    <cfRule type="expression" dxfId="4" priority="10" stopIfTrue="1">
      <formula>$E$46&lt;0</formula>
    </cfRule>
  </conditionalFormatting>
  <conditionalFormatting sqref="E19">
    <cfRule type="expression" dxfId="3" priority="8" stopIfTrue="1">
      <formula>$E$17="soybeans"</formula>
    </cfRule>
  </conditionalFormatting>
  <conditionalFormatting sqref="E18">
    <cfRule type="expression" dxfId="2" priority="7" stopIfTrue="1">
      <formula>$E$17="soybeans"</formula>
    </cfRule>
  </conditionalFormatting>
  <conditionalFormatting sqref="E63">
    <cfRule type="expression" dxfId="1" priority="6" stopIfTrue="1">
      <formula>$E$17="soybeans"</formula>
    </cfRule>
  </conditionalFormatting>
  <conditionalFormatting sqref="E62">
    <cfRule type="expression" dxfId="0" priority="5" stopIfTrue="1">
      <formula>$E$17="soybeans"</formula>
    </cfRule>
  </conditionalFormatting>
  <dataValidations count="6">
    <dataValidation type="list" allowBlank="1" showInputMessage="1" showErrorMessage="1" sqref="E36">
      <formula1>$B$60:$B$67</formula1>
    </dataValidation>
    <dataValidation type="list" allowBlank="1" showInputMessage="1" showErrorMessage="1" sqref="E12">
      <formula1>$B$74:$B$80</formula1>
    </dataValidation>
    <dataValidation type="list" allowBlank="1" showInputMessage="1" showErrorMessage="1" sqref="E17">
      <formula1>$B$83:$B$89</formula1>
    </dataValidation>
    <dataValidation type="list" allowBlank="1" showInputMessage="1" showErrorMessage="1" sqref="E10">
      <formula1>$C$60:$C$63</formula1>
    </dataValidation>
    <dataValidation type="list" allowBlank="1" showInputMessage="1" showErrorMessage="1" sqref="E8">
      <formula1>$C$73:$C$88</formula1>
    </dataValidation>
    <dataValidation type="list" allowBlank="1" showInputMessage="1" showErrorMessage="1" sqref="E9">
      <formula1>$D$61:$D$70</formula1>
    </dataValidation>
  </dataValidations>
  <hyperlinks>
    <hyperlink ref="B10" r:id="rId1" tooltip="For More Information: MASC AgriInsurance"/>
    <hyperlink ref="B9" r:id="rId2" tooltip="For More Information: MASC Land Parcel Information"/>
    <hyperlink ref="B13" r:id="rId3" tooltip="For More Information: MASC AgriInsurance"/>
    <hyperlink ref="B42" r:id="rId4" tooltip="For More Information: Manitoba Agriculture Farm Machinery Custom &amp; Rental Rate Guide"/>
    <hyperlink ref="B8" r:id="rId5" tooltip="For More Information: MASC Risk Area Map"/>
    <hyperlink ref="B41" r:id="rId6" tooltip="For More Information: Manitoba Agriculture Crop Cost of Production Bulletin"/>
    <hyperlink ref="B18" r:id="rId7" tooltip="For More Information: MASC AgriInsurance"/>
    <hyperlink ref="B19" r:id="rId8" tooltip="For More Information: MASC AgriInsurance"/>
  </hyperlinks>
  <printOptions horizontalCentered="1"/>
  <pageMargins left="0.70866141732283472" right="0.70866141732283472" top="0.35433070866141736" bottom="0.35433070866141736" header="0.31496062992125984" footer="0.31496062992125984"/>
  <pageSetup scale="91" orientation="portrait" r:id="rId9"/>
  <drawing r:id="rId10"/>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G432"/>
  <sheetViews>
    <sheetView zoomScaleNormal="100" workbookViewId="0">
      <pane xSplit="1" topLeftCell="B1" activePane="topRight" state="frozen"/>
      <selection activeCell="A9" sqref="A9"/>
      <selection pane="topRight" activeCell="L16" sqref="L16"/>
    </sheetView>
  </sheetViews>
  <sheetFormatPr defaultRowHeight="15" x14ac:dyDescent="0.25"/>
  <cols>
    <col min="1" max="1" width="24.5703125" customWidth="1"/>
    <col min="21" max="22" width="9.140625" style="6" customWidth="1"/>
  </cols>
  <sheetData>
    <row r="1" spans="1:33" ht="34.5" x14ac:dyDescent="0.25">
      <c r="A1" s="87" t="s">
        <v>4</v>
      </c>
      <c r="B1" s="3"/>
      <c r="C1" s="68" t="s">
        <v>3</v>
      </c>
      <c r="D1" s="69" t="s">
        <v>63</v>
      </c>
      <c r="E1" s="69" t="s">
        <v>67</v>
      </c>
      <c r="F1" s="69" t="s">
        <v>68</v>
      </c>
      <c r="G1" s="69" t="s">
        <v>64</v>
      </c>
      <c r="H1" s="69" t="s">
        <v>65</v>
      </c>
      <c r="I1" s="69" t="s">
        <v>80</v>
      </c>
      <c r="J1" s="69" t="s">
        <v>66</v>
      </c>
      <c r="K1" s="80"/>
      <c r="L1" s="114" t="s">
        <v>32</v>
      </c>
      <c r="M1" s="115" t="s">
        <v>43</v>
      </c>
      <c r="N1" s="116" t="s">
        <v>3</v>
      </c>
      <c r="O1" s="117" t="s">
        <v>63</v>
      </c>
      <c r="P1" s="117" t="s">
        <v>67</v>
      </c>
      <c r="Q1" s="117" t="s">
        <v>68</v>
      </c>
      <c r="R1" s="117" t="s">
        <v>64</v>
      </c>
      <c r="S1" s="117" t="s">
        <v>65</v>
      </c>
      <c r="T1" s="117" t="s">
        <v>80</v>
      </c>
      <c r="U1" s="117" t="s">
        <v>66</v>
      </c>
      <c r="V1"/>
      <c r="W1" s="6"/>
      <c r="X1" s="6"/>
    </row>
    <row r="2" spans="1:33" x14ac:dyDescent="0.25">
      <c r="A2" s="3" t="s">
        <v>12</v>
      </c>
      <c r="B2" s="3">
        <v>2</v>
      </c>
      <c r="C2" s="111">
        <v>1.0891</v>
      </c>
      <c r="D2" s="111">
        <v>1.1476</v>
      </c>
      <c r="E2" s="111">
        <v>0.97209999999999996</v>
      </c>
      <c r="F2" s="111">
        <v>0.97209999999999996</v>
      </c>
      <c r="G2" s="111">
        <v>1.0899000000000001</v>
      </c>
      <c r="H2" s="111">
        <v>1.1478999999999999</v>
      </c>
      <c r="I2" s="60">
        <v>1</v>
      </c>
      <c r="J2" s="4"/>
      <c r="K2" s="81"/>
      <c r="L2" s="118" t="s">
        <v>14</v>
      </c>
      <c r="M2" s="118">
        <v>2</v>
      </c>
      <c r="N2" s="118">
        <v>2</v>
      </c>
      <c r="O2" s="118">
        <v>14</v>
      </c>
      <c r="P2" s="118">
        <v>26</v>
      </c>
      <c r="Q2" s="118">
        <v>26</v>
      </c>
      <c r="R2" s="118">
        <v>50</v>
      </c>
      <c r="S2" s="118">
        <v>74</v>
      </c>
      <c r="T2" s="118">
        <v>62</v>
      </c>
      <c r="U2" s="118">
        <v>38</v>
      </c>
      <c r="V2"/>
      <c r="W2" s="6"/>
      <c r="X2" s="6"/>
      <c r="AA2" s="77" t="s">
        <v>74</v>
      </c>
      <c r="AB2" s="77"/>
      <c r="AC2" s="77"/>
      <c r="AD2" s="77"/>
      <c r="AE2" s="77"/>
    </row>
    <row r="3" spans="1:33" x14ac:dyDescent="0.25">
      <c r="A3" s="3" t="s">
        <v>5</v>
      </c>
      <c r="B3" s="3">
        <v>3</v>
      </c>
      <c r="C3" s="111">
        <v>1.0780000000000001</v>
      </c>
      <c r="D3" s="111">
        <v>1.0686</v>
      </c>
      <c r="E3" s="111">
        <v>1.0592999999999999</v>
      </c>
      <c r="F3" s="111">
        <v>1.0592999999999999</v>
      </c>
      <c r="G3" s="111">
        <v>1.1413</v>
      </c>
      <c r="H3" s="111">
        <v>1.1404000000000001</v>
      </c>
      <c r="I3" s="111">
        <v>1.07</v>
      </c>
      <c r="J3" s="4"/>
      <c r="K3" s="81"/>
      <c r="L3" s="118" t="s">
        <v>15</v>
      </c>
      <c r="M3" s="118">
        <v>3</v>
      </c>
      <c r="N3" s="118">
        <v>3</v>
      </c>
      <c r="O3" s="118">
        <v>15</v>
      </c>
      <c r="P3" s="118">
        <v>27</v>
      </c>
      <c r="Q3" s="118">
        <v>27</v>
      </c>
      <c r="R3" s="118">
        <v>51</v>
      </c>
      <c r="S3" s="118">
        <v>75</v>
      </c>
      <c r="T3" s="118">
        <v>63</v>
      </c>
      <c r="U3" s="118">
        <v>39</v>
      </c>
      <c r="V3"/>
      <c r="W3" s="6"/>
      <c r="X3" s="6"/>
      <c r="AA3" s="77" t="s">
        <v>75</v>
      </c>
      <c r="AB3" s="77"/>
      <c r="AC3" s="77"/>
      <c r="AD3" s="77"/>
      <c r="AE3" s="77"/>
    </row>
    <row r="4" spans="1:33" x14ac:dyDescent="0.25">
      <c r="A4" s="3" t="s">
        <v>6</v>
      </c>
      <c r="B4" s="3">
        <v>4</v>
      </c>
      <c r="C4" s="111">
        <v>1.0501</v>
      </c>
      <c r="D4" s="111">
        <v>0.99580000000000002</v>
      </c>
      <c r="E4" s="111">
        <v>0.98780000000000001</v>
      </c>
      <c r="F4" s="111">
        <v>0.98780000000000001</v>
      </c>
      <c r="G4" s="111">
        <v>1.0482</v>
      </c>
      <c r="H4" s="111">
        <v>1.0513999999999999</v>
      </c>
      <c r="I4" s="111">
        <v>1.07</v>
      </c>
      <c r="J4" s="4"/>
      <c r="K4" s="81"/>
      <c r="L4" s="118" t="s">
        <v>16</v>
      </c>
      <c r="M4" s="118">
        <v>4</v>
      </c>
      <c r="N4" s="118">
        <v>4</v>
      </c>
      <c r="O4" s="118">
        <v>16</v>
      </c>
      <c r="P4" s="118">
        <v>28</v>
      </c>
      <c r="Q4" s="118">
        <v>28</v>
      </c>
      <c r="R4" s="118">
        <v>52</v>
      </c>
      <c r="S4" s="118">
        <v>76</v>
      </c>
      <c r="T4" s="118">
        <v>64</v>
      </c>
      <c r="U4" s="118">
        <v>40</v>
      </c>
      <c r="V4"/>
      <c r="W4" s="6"/>
      <c r="X4" s="6"/>
      <c r="AA4" s="77" t="s">
        <v>76</v>
      </c>
      <c r="AB4" s="77"/>
      <c r="AC4" s="77"/>
      <c r="AD4" s="77"/>
      <c r="AE4" s="77"/>
    </row>
    <row r="5" spans="1:33" x14ac:dyDescent="0.25">
      <c r="A5" s="3" t="s">
        <v>7</v>
      </c>
      <c r="B5" s="3">
        <v>5</v>
      </c>
      <c r="C5" s="111">
        <v>1.0334000000000001</v>
      </c>
      <c r="D5" s="111">
        <v>0.90639999999999998</v>
      </c>
      <c r="E5" s="111">
        <v>0.91969999999999996</v>
      </c>
      <c r="F5" s="111">
        <v>0.91969999999999996</v>
      </c>
      <c r="G5" s="111">
        <v>0.95179999999999998</v>
      </c>
      <c r="H5" s="111">
        <v>0.93459999999999999</v>
      </c>
      <c r="I5" s="111">
        <v>1.0058</v>
      </c>
      <c r="J5" s="4"/>
      <c r="K5" s="81"/>
      <c r="L5" s="118" t="s">
        <v>17</v>
      </c>
      <c r="M5" s="118">
        <v>5</v>
      </c>
      <c r="N5" s="118">
        <v>5</v>
      </c>
      <c r="O5" s="118">
        <v>17</v>
      </c>
      <c r="P5" s="118">
        <v>29</v>
      </c>
      <c r="Q5" s="118">
        <v>29</v>
      </c>
      <c r="R5" s="118">
        <v>53</v>
      </c>
      <c r="S5" s="118">
        <v>77</v>
      </c>
      <c r="T5" s="118">
        <v>65</v>
      </c>
      <c r="U5" s="118">
        <v>41</v>
      </c>
      <c r="V5"/>
      <c r="W5" s="6"/>
      <c r="X5" s="6"/>
    </row>
    <row r="6" spans="1:33" x14ac:dyDescent="0.25">
      <c r="A6" s="3" t="s">
        <v>8</v>
      </c>
      <c r="B6" s="3">
        <v>6</v>
      </c>
      <c r="C6" s="111">
        <v>0.97489999999999999</v>
      </c>
      <c r="D6" s="111">
        <v>0.82330000000000003</v>
      </c>
      <c r="E6" s="111">
        <v>0.89700000000000002</v>
      </c>
      <c r="F6" s="111">
        <v>0.89700000000000002</v>
      </c>
      <c r="G6" s="111">
        <v>0.86360000000000003</v>
      </c>
      <c r="H6" s="111">
        <v>0.85529999999999995</v>
      </c>
      <c r="I6" s="111">
        <v>0.89800000000000002</v>
      </c>
      <c r="J6" s="4"/>
      <c r="K6" s="81"/>
      <c r="L6" s="118" t="s">
        <v>18</v>
      </c>
      <c r="M6" s="118">
        <v>6</v>
      </c>
      <c r="N6" s="118">
        <v>6</v>
      </c>
      <c r="O6" s="118">
        <v>18</v>
      </c>
      <c r="P6" s="118">
        <v>30</v>
      </c>
      <c r="Q6" s="118">
        <v>30</v>
      </c>
      <c r="R6" s="118">
        <v>54</v>
      </c>
      <c r="S6" s="118">
        <v>78</v>
      </c>
      <c r="T6" s="118">
        <v>66</v>
      </c>
      <c r="U6" s="118">
        <v>42</v>
      </c>
      <c r="V6"/>
      <c r="W6" s="6"/>
      <c r="X6" s="6"/>
    </row>
    <row r="7" spans="1:33" x14ac:dyDescent="0.25">
      <c r="A7" s="3" t="s">
        <v>9</v>
      </c>
      <c r="B7" s="3">
        <v>7</v>
      </c>
      <c r="C7" s="111">
        <v>0.91639999999999999</v>
      </c>
      <c r="D7" s="111">
        <v>0.75470000000000004</v>
      </c>
      <c r="E7" s="111">
        <v>0.72950000000000004</v>
      </c>
      <c r="F7" s="111">
        <v>0.72950000000000004</v>
      </c>
      <c r="G7" s="111">
        <v>0.75439999999999996</v>
      </c>
      <c r="H7" s="111">
        <v>0.7631</v>
      </c>
      <c r="I7" s="111">
        <v>0.86299999999999999</v>
      </c>
      <c r="J7" s="4"/>
      <c r="K7" s="81"/>
      <c r="L7" s="118" t="s">
        <v>19</v>
      </c>
      <c r="M7" s="118">
        <v>7</v>
      </c>
      <c r="N7" s="118">
        <v>7</v>
      </c>
      <c r="O7" s="118">
        <v>19</v>
      </c>
      <c r="P7" s="118">
        <v>31</v>
      </c>
      <c r="Q7" s="118">
        <v>31</v>
      </c>
      <c r="R7" s="118">
        <v>55</v>
      </c>
      <c r="S7" s="118">
        <v>79</v>
      </c>
      <c r="T7" s="118">
        <v>67</v>
      </c>
      <c r="U7" s="118">
        <v>43</v>
      </c>
      <c r="V7"/>
      <c r="W7" s="6"/>
      <c r="X7" s="6"/>
      <c r="AA7" s="77" t="s">
        <v>77</v>
      </c>
      <c r="AB7" s="77"/>
      <c r="AC7" s="77"/>
      <c r="AD7" s="77"/>
      <c r="AE7" s="77"/>
      <c r="AF7" s="77"/>
      <c r="AG7" s="77"/>
    </row>
    <row r="8" spans="1:33" x14ac:dyDescent="0.25">
      <c r="A8" s="3" t="s">
        <v>10</v>
      </c>
      <c r="B8" s="3">
        <v>8</v>
      </c>
      <c r="C8" s="111">
        <v>0.8357</v>
      </c>
      <c r="D8" s="111">
        <v>0.64859999999999995</v>
      </c>
      <c r="E8" s="111">
        <v>0.66839999999999999</v>
      </c>
      <c r="F8" s="111">
        <v>0.66839999999999999</v>
      </c>
      <c r="G8" s="111">
        <v>0.65490000000000004</v>
      </c>
      <c r="H8" s="111">
        <v>0.64949999999999997</v>
      </c>
      <c r="I8" s="60">
        <v>0</v>
      </c>
      <c r="J8" s="4"/>
      <c r="K8" s="81"/>
      <c r="L8" s="118" t="s">
        <v>20</v>
      </c>
      <c r="M8" s="118">
        <v>8</v>
      </c>
      <c r="N8" s="118">
        <v>8</v>
      </c>
      <c r="O8" s="118">
        <v>20</v>
      </c>
      <c r="P8" s="118">
        <v>32</v>
      </c>
      <c r="Q8" s="118">
        <v>32</v>
      </c>
      <c r="R8" s="118">
        <v>56</v>
      </c>
      <c r="S8" s="118">
        <v>80</v>
      </c>
      <c r="T8" s="118">
        <v>68</v>
      </c>
      <c r="U8" s="118">
        <v>44</v>
      </c>
      <c r="V8"/>
      <c r="W8" s="6"/>
      <c r="X8" s="6"/>
    </row>
    <row r="9" spans="1:33" x14ac:dyDescent="0.25">
      <c r="A9" s="3" t="s">
        <v>11</v>
      </c>
      <c r="B9" s="3">
        <v>9</v>
      </c>
      <c r="C9" s="111">
        <v>0.75490000000000002</v>
      </c>
      <c r="D9" s="111">
        <v>0.57799999999999996</v>
      </c>
      <c r="E9" s="60">
        <v>0.57799999999999996</v>
      </c>
      <c r="F9" s="60">
        <v>0.57799999999999996</v>
      </c>
      <c r="G9" s="111">
        <v>0.5746</v>
      </c>
      <c r="H9" s="111">
        <v>0.5413</v>
      </c>
      <c r="I9" s="60">
        <v>0</v>
      </c>
      <c r="J9" s="4"/>
      <c r="K9" s="81"/>
      <c r="L9" s="118" t="s">
        <v>21</v>
      </c>
      <c r="M9" s="118">
        <v>9</v>
      </c>
      <c r="N9" s="118">
        <v>9</v>
      </c>
      <c r="O9" s="118">
        <v>21</v>
      </c>
      <c r="P9" s="118">
        <v>33</v>
      </c>
      <c r="Q9" s="118">
        <v>33</v>
      </c>
      <c r="R9" s="118">
        <v>57</v>
      </c>
      <c r="S9" s="118">
        <v>81</v>
      </c>
      <c r="T9" s="118">
        <v>69</v>
      </c>
      <c r="U9" s="118">
        <v>45</v>
      </c>
      <c r="V9"/>
      <c r="W9" s="6"/>
      <c r="X9" s="6"/>
    </row>
    <row r="10" spans="1:33" x14ac:dyDescent="0.25">
      <c r="A10" s="3" t="s">
        <v>82</v>
      </c>
      <c r="B10" s="3"/>
      <c r="C10" s="112">
        <v>15.88</v>
      </c>
      <c r="D10" s="112">
        <v>9.5299999999999994</v>
      </c>
      <c r="E10" s="112">
        <v>8.57</v>
      </c>
      <c r="F10" s="112">
        <v>7.35</v>
      </c>
      <c r="G10" s="112">
        <v>6.53</v>
      </c>
      <c r="H10" s="112">
        <v>5.63</v>
      </c>
      <c r="I10" s="112">
        <v>13.06</v>
      </c>
      <c r="J10" s="112">
        <v>8.7100000000000009</v>
      </c>
      <c r="K10" s="82"/>
      <c r="L10" s="118" t="s">
        <v>33</v>
      </c>
      <c r="M10" s="118">
        <v>10</v>
      </c>
      <c r="N10" s="118">
        <v>10</v>
      </c>
      <c r="O10" s="118">
        <v>22</v>
      </c>
      <c r="P10" s="118">
        <v>34</v>
      </c>
      <c r="Q10" s="118">
        <v>34</v>
      </c>
      <c r="R10" s="118">
        <v>58</v>
      </c>
      <c r="S10" s="118">
        <v>82</v>
      </c>
      <c r="T10" s="118">
        <v>70</v>
      </c>
      <c r="U10" s="118">
        <v>46</v>
      </c>
      <c r="V10"/>
      <c r="W10" s="6"/>
      <c r="X10" s="6"/>
    </row>
    <row r="11" spans="1:33" x14ac:dyDescent="0.25">
      <c r="A11" s="3" t="s">
        <v>83</v>
      </c>
      <c r="B11" s="3"/>
      <c r="C11" s="113">
        <v>67.5</v>
      </c>
      <c r="D11" s="113">
        <v>32.5</v>
      </c>
      <c r="E11" s="113">
        <v>32.5</v>
      </c>
      <c r="F11" s="113">
        <v>32.5</v>
      </c>
      <c r="G11" s="113">
        <v>28</v>
      </c>
      <c r="H11" s="113">
        <v>35</v>
      </c>
      <c r="I11" s="113">
        <v>97.1</v>
      </c>
      <c r="J11" s="113"/>
      <c r="K11" s="83"/>
      <c r="L11" s="118" t="s">
        <v>34</v>
      </c>
      <c r="M11" s="118">
        <v>11</v>
      </c>
      <c r="N11" s="118">
        <v>11</v>
      </c>
      <c r="O11" s="118">
        <v>23</v>
      </c>
      <c r="P11" s="118">
        <v>35</v>
      </c>
      <c r="Q11" s="118">
        <v>35</v>
      </c>
      <c r="R11" s="118">
        <v>59</v>
      </c>
      <c r="S11" s="118">
        <v>83</v>
      </c>
      <c r="T11" s="118">
        <v>71</v>
      </c>
      <c r="U11" s="118">
        <v>47</v>
      </c>
      <c r="V11"/>
      <c r="W11" s="6"/>
      <c r="X11" s="6"/>
    </row>
    <row r="12" spans="1:33" x14ac:dyDescent="0.25">
      <c r="A12" s="3" t="s">
        <v>84</v>
      </c>
      <c r="B12" s="3"/>
      <c r="C12" s="4"/>
      <c r="D12" s="4">
        <v>3</v>
      </c>
      <c r="E12" s="4">
        <v>3</v>
      </c>
      <c r="F12" s="4">
        <v>3</v>
      </c>
      <c r="G12" s="4">
        <v>4</v>
      </c>
      <c r="H12" s="4">
        <v>1.5</v>
      </c>
      <c r="I12" s="4">
        <v>3</v>
      </c>
      <c r="J12" s="4">
        <v>3</v>
      </c>
      <c r="K12" s="81"/>
      <c r="U12"/>
      <c r="V12"/>
      <c r="W12" s="6"/>
      <c r="X12" s="6"/>
    </row>
    <row r="13" spans="1:33" x14ac:dyDescent="0.25">
      <c r="A13" s="3" t="s">
        <v>85</v>
      </c>
      <c r="B13" s="3"/>
      <c r="C13" s="4">
        <v>1</v>
      </c>
      <c r="D13" s="4">
        <v>6.8000000000000005E-2</v>
      </c>
      <c r="E13" s="4">
        <v>6.8000000000000005E-2</v>
      </c>
      <c r="F13" s="4">
        <v>6.8000000000000005E-2</v>
      </c>
      <c r="G13" s="4">
        <v>9.2999999999999999E-2</v>
      </c>
      <c r="H13" s="4">
        <v>0.27900000000000003</v>
      </c>
      <c r="I13" s="4">
        <v>6.8000000000000005E-2</v>
      </c>
      <c r="J13" s="4">
        <v>6.8000000000000005E-2</v>
      </c>
      <c r="K13" s="81"/>
      <c r="U13"/>
      <c r="V13"/>
      <c r="W13" s="6"/>
      <c r="X13" s="6"/>
    </row>
    <row r="14" spans="1:33" x14ac:dyDescent="0.25">
      <c r="A14" s="77" t="s">
        <v>88</v>
      </c>
      <c r="B14" s="77"/>
      <c r="C14" s="137">
        <v>3</v>
      </c>
      <c r="D14" s="137">
        <v>4</v>
      </c>
      <c r="E14" s="137">
        <v>5</v>
      </c>
      <c r="F14" s="137">
        <v>6</v>
      </c>
      <c r="G14" s="137">
        <v>7</v>
      </c>
      <c r="H14" s="137">
        <v>8</v>
      </c>
      <c r="I14" s="137">
        <v>9</v>
      </c>
      <c r="J14" s="137">
        <v>10</v>
      </c>
      <c r="K14" s="84"/>
      <c r="U14"/>
      <c r="V14"/>
      <c r="W14" s="6"/>
    </row>
    <row r="15" spans="1:33" x14ac:dyDescent="0.25">
      <c r="N15" s="3" t="s">
        <v>78</v>
      </c>
      <c r="O15" s="3"/>
      <c r="P15" s="3"/>
      <c r="U15"/>
    </row>
    <row r="16" spans="1:33" ht="15.75" x14ac:dyDescent="0.25">
      <c r="A16" s="3" t="s">
        <v>81</v>
      </c>
      <c r="B16" s="3"/>
      <c r="C16" s="104">
        <v>0.86</v>
      </c>
      <c r="D16" s="85"/>
      <c r="E16" s="85"/>
      <c r="F16" s="85"/>
      <c r="G16" s="85"/>
      <c r="H16" s="85"/>
      <c r="I16" s="85"/>
      <c r="J16" s="86"/>
      <c r="K16" s="9"/>
      <c r="L16" s="9"/>
      <c r="M16" s="9"/>
      <c r="N16" s="3" t="s">
        <v>79</v>
      </c>
      <c r="O16" s="121"/>
      <c r="P16" s="121"/>
      <c r="Q16" s="9"/>
      <c r="R16" s="9"/>
      <c r="S16" s="9"/>
      <c r="U16"/>
    </row>
    <row r="17" spans="1:22" ht="15.75" x14ac:dyDescent="0.25">
      <c r="A17" s="24"/>
      <c r="B17" s="24"/>
      <c r="C17" s="138"/>
      <c r="D17" s="94"/>
      <c r="E17" s="94"/>
      <c r="F17" s="94"/>
      <c r="G17" s="94"/>
      <c r="H17" s="94"/>
      <c r="I17" s="94"/>
      <c r="J17" s="122"/>
      <c r="K17" s="9"/>
      <c r="L17" s="9"/>
      <c r="M17" s="9"/>
      <c r="N17" s="9"/>
      <c r="O17" s="9"/>
      <c r="P17" s="9"/>
      <c r="Q17" s="9"/>
      <c r="R17" s="9"/>
      <c r="S17" s="9"/>
      <c r="U17"/>
    </row>
    <row r="18" spans="1:22" ht="15.75" x14ac:dyDescent="0.25">
      <c r="A18" s="24"/>
      <c r="B18" s="24"/>
      <c r="C18" s="138"/>
      <c r="D18" s="94"/>
      <c r="E18" s="94"/>
      <c r="F18" s="94"/>
      <c r="G18" s="94"/>
      <c r="H18" s="94"/>
      <c r="I18" s="94"/>
      <c r="J18" s="122"/>
      <c r="K18" s="9"/>
      <c r="L18" s="9"/>
      <c r="M18" s="9"/>
      <c r="N18" s="9"/>
      <c r="O18" s="9"/>
      <c r="P18" s="9"/>
      <c r="Q18" s="9"/>
      <c r="R18" s="9"/>
      <c r="S18" s="9"/>
      <c r="U18"/>
    </row>
    <row r="19" spans="1:22" x14ac:dyDescent="0.25">
      <c r="C19" t="s">
        <v>93</v>
      </c>
      <c r="U19" s="68" t="s">
        <v>3</v>
      </c>
      <c r="V19" s="68"/>
    </row>
    <row r="20" spans="1:22" ht="23.25" x14ac:dyDescent="0.25">
      <c r="C20" s="119" t="s">
        <v>94</v>
      </c>
      <c r="D20" s="119" t="s">
        <v>95</v>
      </c>
      <c r="E20" s="119" t="s">
        <v>96</v>
      </c>
      <c r="F20" s="119" t="s">
        <v>97</v>
      </c>
      <c r="G20" s="119" t="s">
        <v>98</v>
      </c>
      <c r="H20" s="119" t="s">
        <v>99</v>
      </c>
      <c r="I20" s="119" t="s">
        <v>100</v>
      </c>
      <c r="J20" s="120" t="s">
        <v>101</v>
      </c>
      <c r="K20" s="120" t="s">
        <v>102</v>
      </c>
      <c r="L20" s="120" t="s">
        <v>103</v>
      </c>
      <c r="M20" s="120" t="s">
        <v>104</v>
      </c>
      <c r="N20" s="120" t="s">
        <v>105</v>
      </c>
      <c r="O20" s="120" t="s">
        <v>106</v>
      </c>
      <c r="P20" s="120" t="s">
        <v>107</v>
      </c>
      <c r="Q20" s="120" t="s">
        <v>108</v>
      </c>
      <c r="R20" s="120" t="s">
        <v>109</v>
      </c>
      <c r="S20" s="49"/>
      <c r="U20" s="63" t="s">
        <v>52</v>
      </c>
      <c r="V20" s="63" t="s">
        <v>53</v>
      </c>
    </row>
    <row r="21" spans="1:22" x14ac:dyDescent="0.25">
      <c r="A21" s="133" t="s">
        <v>3</v>
      </c>
      <c r="B21" s="50" t="s">
        <v>14</v>
      </c>
      <c r="C21" s="134"/>
      <c r="D21" s="134"/>
      <c r="E21" s="134"/>
      <c r="F21" s="134"/>
      <c r="G21" s="134"/>
      <c r="H21" s="134"/>
      <c r="I21" s="134"/>
      <c r="J21" s="135"/>
      <c r="K21" s="136"/>
      <c r="L21" s="136"/>
      <c r="M21" s="135"/>
      <c r="N21" s="136"/>
      <c r="O21" s="136"/>
      <c r="P21" s="136"/>
      <c r="Q21" s="136"/>
      <c r="R21" s="136"/>
      <c r="S21" s="70"/>
      <c r="U21" s="64">
        <v>0</v>
      </c>
      <c r="V21" s="65">
        <v>0</v>
      </c>
    </row>
    <row r="22" spans="1:22" x14ac:dyDescent="0.25">
      <c r="B22" s="50" t="s">
        <v>15</v>
      </c>
      <c r="C22" s="134"/>
      <c r="D22" s="134"/>
      <c r="E22" s="134"/>
      <c r="F22" s="134"/>
      <c r="G22" s="134"/>
      <c r="H22" s="134"/>
      <c r="I22" s="134"/>
      <c r="J22" s="135"/>
      <c r="K22" s="136"/>
      <c r="L22" s="136"/>
      <c r="M22" s="135"/>
      <c r="N22" s="136"/>
      <c r="O22" s="136"/>
      <c r="P22" s="136"/>
      <c r="Q22" s="136"/>
      <c r="R22" s="136"/>
      <c r="S22" s="70"/>
      <c r="U22" s="64">
        <v>0.1</v>
      </c>
      <c r="V22" s="65">
        <v>0</v>
      </c>
    </row>
    <row r="23" spans="1:22" x14ac:dyDescent="0.25">
      <c r="B23" s="50" t="s">
        <v>16</v>
      </c>
      <c r="C23" s="134"/>
      <c r="D23" s="134"/>
      <c r="E23" s="134"/>
      <c r="F23" s="134"/>
      <c r="G23" s="134"/>
      <c r="H23" s="134"/>
      <c r="I23" s="134"/>
      <c r="J23" s="135"/>
      <c r="K23" s="136"/>
      <c r="L23" s="136"/>
      <c r="M23" s="135"/>
      <c r="N23" s="136"/>
      <c r="O23" s="136"/>
      <c r="P23" s="136"/>
      <c r="Q23" s="136"/>
      <c r="R23" s="136"/>
      <c r="S23" s="71"/>
      <c r="U23" s="64">
        <v>0.2</v>
      </c>
      <c r="V23" s="65">
        <v>0</v>
      </c>
    </row>
    <row r="24" spans="1:22" x14ac:dyDescent="0.25">
      <c r="B24" s="50" t="s">
        <v>17</v>
      </c>
      <c r="C24" s="104">
        <v>37.5</v>
      </c>
      <c r="D24" s="104">
        <v>41.8</v>
      </c>
      <c r="E24" s="104">
        <v>39.6</v>
      </c>
      <c r="F24" s="104">
        <v>43.2</v>
      </c>
      <c r="G24" s="104">
        <v>47.1</v>
      </c>
      <c r="H24" s="104">
        <v>42.7</v>
      </c>
      <c r="I24" s="104">
        <v>42.3</v>
      </c>
      <c r="J24" s="107">
        <v>45.6</v>
      </c>
      <c r="K24" s="106">
        <v>44.7</v>
      </c>
      <c r="L24" s="106">
        <v>45.4</v>
      </c>
      <c r="M24" s="107">
        <v>42.3</v>
      </c>
      <c r="N24" s="106">
        <v>49.2</v>
      </c>
      <c r="O24" s="106">
        <v>45.9</v>
      </c>
      <c r="P24" s="106">
        <v>40.5</v>
      </c>
      <c r="Q24" s="106">
        <v>38.700000000000003</v>
      </c>
      <c r="R24" s="106">
        <v>25.5</v>
      </c>
      <c r="S24" s="71"/>
      <c r="U24" s="64">
        <v>0.3</v>
      </c>
      <c r="V24" s="65">
        <v>0</v>
      </c>
    </row>
    <row r="25" spans="1:22" x14ac:dyDescent="0.25">
      <c r="B25" s="50" t="s">
        <v>18</v>
      </c>
      <c r="C25" s="134"/>
      <c r="D25" s="134"/>
      <c r="E25" s="134"/>
      <c r="F25" s="134"/>
      <c r="G25" s="134"/>
      <c r="H25" s="134"/>
      <c r="I25" s="134"/>
      <c r="J25" s="135"/>
      <c r="K25" s="136"/>
      <c r="L25" s="136"/>
      <c r="M25" s="135"/>
      <c r="N25" s="136"/>
      <c r="O25" s="136"/>
      <c r="P25" s="136"/>
      <c r="Q25" s="136"/>
      <c r="R25" s="136"/>
      <c r="S25" s="71"/>
      <c r="U25" s="64">
        <v>0.4</v>
      </c>
      <c r="V25" s="65">
        <v>0</v>
      </c>
    </row>
    <row r="26" spans="1:22" x14ac:dyDescent="0.25">
      <c r="B26" s="50" t="s">
        <v>19</v>
      </c>
      <c r="C26" s="134"/>
      <c r="D26" s="134"/>
      <c r="E26" s="134"/>
      <c r="F26" s="134"/>
      <c r="G26" s="134"/>
      <c r="H26" s="134"/>
      <c r="I26" s="134"/>
      <c r="J26" s="135"/>
      <c r="K26" s="136"/>
      <c r="L26" s="136"/>
      <c r="M26" s="135"/>
      <c r="N26" s="136"/>
      <c r="O26" s="136"/>
      <c r="P26" s="136"/>
      <c r="Q26" s="136"/>
      <c r="R26" s="136"/>
      <c r="S26" s="71"/>
      <c r="U26" s="64">
        <v>0.5</v>
      </c>
      <c r="V26" s="65">
        <v>0</v>
      </c>
    </row>
    <row r="27" spans="1:22" x14ac:dyDescent="0.25">
      <c r="B27" s="50" t="s">
        <v>20</v>
      </c>
      <c r="C27" s="134"/>
      <c r="D27" s="134"/>
      <c r="E27" s="134"/>
      <c r="F27" s="134"/>
      <c r="G27" s="134"/>
      <c r="H27" s="134"/>
      <c r="I27" s="134"/>
      <c r="J27" s="135"/>
      <c r="K27" s="136"/>
      <c r="L27" s="136"/>
      <c r="M27" s="135"/>
      <c r="N27" s="136"/>
      <c r="O27" s="136"/>
      <c r="P27" s="136"/>
      <c r="Q27" s="136"/>
      <c r="R27" s="136"/>
      <c r="S27" s="71"/>
      <c r="U27" s="64">
        <v>0.6</v>
      </c>
      <c r="V27" s="65">
        <v>0</v>
      </c>
    </row>
    <row r="28" spans="1:22" x14ac:dyDescent="0.25">
      <c r="B28" s="50" t="s">
        <v>21</v>
      </c>
      <c r="C28" s="134"/>
      <c r="D28" s="134"/>
      <c r="E28" s="134"/>
      <c r="F28" s="134"/>
      <c r="G28" s="134"/>
      <c r="H28" s="134"/>
      <c r="I28" s="134"/>
      <c r="J28" s="135"/>
      <c r="K28" s="136"/>
      <c r="L28" s="136"/>
      <c r="M28" s="135"/>
      <c r="N28" s="136"/>
      <c r="O28" s="136"/>
      <c r="P28" s="136"/>
      <c r="Q28" s="136"/>
      <c r="R28" s="136"/>
      <c r="S28" s="71"/>
      <c r="U28" s="64">
        <v>0.7</v>
      </c>
      <c r="V28" s="65">
        <v>0</v>
      </c>
    </row>
    <row r="29" spans="1:22" x14ac:dyDescent="0.25">
      <c r="B29" s="50" t="s">
        <v>33</v>
      </c>
      <c r="C29" s="134"/>
      <c r="D29" s="134"/>
      <c r="E29" s="134"/>
      <c r="F29" s="134"/>
      <c r="G29" s="134"/>
      <c r="H29" s="134"/>
      <c r="I29" s="134"/>
      <c r="J29" s="135"/>
      <c r="K29" s="136"/>
      <c r="L29" s="136"/>
      <c r="M29" s="135"/>
      <c r="N29" s="136"/>
      <c r="O29" s="136"/>
      <c r="P29" s="136"/>
      <c r="Q29" s="136"/>
      <c r="R29" s="136"/>
      <c r="S29" s="71"/>
      <c r="U29" s="64">
        <v>0.8</v>
      </c>
      <c r="V29" s="65">
        <v>0</v>
      </c>
    </row>
    <row r="30" spans="1:22" x14ac:dyDescent="0.25">
      <c r="B30" s="50" t="s">
        <v>34</v>
      </c>
      <c r="C30" s="134"/>
      <c r="D30" s="134"/>
      <c r="E30" s="134"/>
      <c r="F30" s="134"/>
      <c r="G30" s="134"/>
      <c r="H30" s="134"/>
      <c r="I30" s="134"/>
      <c r="J30" s="135"/>
      <c r="K30" s="136"/>
      <c r="L30" s="136"/>
      <c r="M30" s="135"/>
      <c r="N30" s="136"/>
      <c r="O30" s="136"/>
      <c r="P30" s="136"/>
      <c r="Q30" s="136"/>
      <c r="R30" s="136"/>
      <c r="S30" s="71"/>
      <c r="U30" s="64">
        <v>0.9</v>
      </c>
      <c r="V30" s="65">
        <v>0</v>
      </c>
    </row>
    <row r="31" spans="1:22" ht="15.75" x14ac:dyDescent="0.25">
      <c r="A31" s="8"/>
      <c r="B31" s="8"/>
      <c r="C31" s="94"/>
      <c r="D31" s="94"/>
      <c r="E31" s="94"/>
      <c r="F31" s="94"/>
      <c r="G31" s="94"/>
      <c r="H31" s="94"/>
      <c r="I31" s="94"/>
      <c r="J31" s="94"/>
      <c r="K31" s="94"/>
      <c r="L31" s="94"/>
      <c r="M31" s="94"/>
      <c r="N31" s="94"/>
      <c r="O31" s="94"/>
      <c r="P31" s="94"/>
      <c r="Q31" s="94"/>
      <c r="R31" s="24"/>
      <c r="U31" s="64">
        <v>1</v>
      </c>
      <c r="V31" s="65">
        <v>0</v>
      </c>
    </row>
    <row r="32" spans="1:22" ht="23.25" x14ac:dyDescent="0.25">
      <c r="A32" s="8"/>
      <c r="B32" s="8"/>
      <c r="C32" s="119" t="s">
        <v>94</v>
      </c>
      <c r="D32" s="119" t="s">
        <v>95</v>
      </c>
      <c r="E32" s="119" t="s">
        <v>96</v>
      </c>
      <c r="F32" s="119" t="s">
        <v>97</v>
      </c>
      <c r="G32" s="119" t="s">
        <v>98</v>
      </c>
      <c r="H32" s="119" t="s">
        <v>99</v>
      </c>
      <c r="I32" s="119" t="s">
        <v>100</v>
      </c>
      <c r="J32" s="120" t="s">
        <v>101</v>
      </c>
      <c r="K32" s="120" t="s">
        <v>102</v>
      </c>
      <c r="L32" s="120" t="s">
        <v>103</v>
      </c>
      <c r="M32" s="120" t="s">
        <v>104</v>
      </c>
      <c r="N32" s="120" t="s">
        <v>105</v>
      </c>
      <c r="O32" s="120" t="s">
        <v>106</v>
      </c>
      <c r="P32" s="120" t="s">
        <v>107</v>
      </c>
      <c r="Q32" s="120" t="s">
        <v>108</v>
      </c>
      <c r="R32" s="120" t="s">
        <v>109</v>
      </c>
      <c r="S32" s="49"/>
      <c r="U32" s="64">
        <v>1.1000000000000001</v>
      </c>
      <c r="V32" s="65">
        <v>0</v>
      </c>
    </row>
    <row r="33" spans="1:22" x14ac:dyDescent="0.25">
      <c r="A33" s="132" t="s">
        <v>63</v>
      </c>
      <c r="B33" s="50" t="s">
        <v>14</v>
      </c>
      <c r="C33" s="134"/>
      <c r="D33" s="134"/>
      <c r="E33" s="134"/>
      <c r="F33" s="134"/>
      <c r="G33" s="134"/>
      <c r="H33" s="134"/>
      <c r="I33" s="134"/>
      <c r="J33" s="135"/>
      <c r="K33" s="136"/>
      <c r="L33" s="136"/>
      <c r="M33" s="135"/>
      <c r="N33" s="136"/>
      <c r="O33" s="136"/>
      <c r="P33" s="136"/>
      <c r="Q33" s="136"/>
      <c r="R33" s="136"/>
      <c r="S33" s="70"/>
      <c r="U33" s="64">
        <v>1.2</v>
      </c>
      <c r="V33" s="65">
        <v>0</v>
      </c>
    </row>
    <row r="34" spans="1:22" ht="15.75" x14ac:dyDescent="0.25">
      <c r="A34" s="8"/>
      <c r="B34" s="50" t="s">
        <v>15</v>
      </c>
      <c r="C34" s="134"/>
      <c r="D34" s="134"/>
      <c r="E34" s="134"/>
      <c r="F34" s="134"/>
      <c r="G34" s="134"/>
      <c r="H34" s="134"/>
      <c r="I34" s="134"/>
      <c r="J34" s="135"/>
      <c r="K34" s="136"/>
      <c r="L34" s="136"/>
      <c r="M34" s="135"/>
      <c r="N34" s="136"/>
      <c r="O34" s="136"/>
      <c r="P34" s="136"/>
      <c r="Q34" s="136"/>
      <c r="R34" s="136"/>
      <c r="S34" s="70"/>
      <c r="U34" s="64">
        <v>1.3</v>
      </c>
      <c r="V34" s="65">
        <v>0</v>
      </c>
    </row>
    <row r="35" spans="1:22" ht="15.75" x14ac:dyDescent="0.25">
      <c r="A35" s="8"/>
      <c r="B35" s="50" t="s">
        <v>16</v>
      </c>
      <c r="C35" s="134"/>
      <c r="D35" s="134"/>
      <c r="E35" s="134"/>
      <c r="F35" s="134"/>
      <c r="G35" s="134"/>
      <c r="H35" s="134"/>
      <c r="I35" s="134"/>
      <c r="J35" s="135"/>
      <c r="K35" s="136"/>
      <c r="L35" s="136"/>
      <c r="M35" s="135"/>
      <c r="N35" s="136"/>
      <c r="O35" s="136"/>
      <c r="P35" s="136"/>
      <c r="Q35" s="136"/>
      <c r="R35" s="136"/>
      <c r="S35" s="71"/>
      <c r="U35" s="64">
        <v>1.4</v>
      </c>
      <c r="V35" s="65">
        <v>0</v>
      </c>
    </row>
    <row r="36" spans="1:22" ht="15.75" x14ac:dyDescent="0.25">
      <c r="A36" s="8"/>
      <c r="B36" s="50" t="s">
        <v>17</v>
      </c>
      <c r="C36" s="104">
        <v>54.7</v>
      </c>
      <c r="D36" s="104">
        <v>59.1</v>
      </c>
      <c r="E36" s="104">
        <v>56.5</v>
      </c>
      <c r="F36" s="104">
        <v>60.2</v>
      </c>
      <c r="G36" s="104">
        <v>65.8</v>
      </c>
      <c r="H36" s="104">
        <v>59</v>
      </c>
      <c r="I36" s="104">
        <v>59.2</v>
      </c>
      <c r="J36" s="107">
        <v>64</v>
      </c>
      <c r="K36" s="106">
        <v>59.8</v>
      </c>
      <c r="L36" s="106">
        <v>62.7</v>
      </c>
      <c r="M36" s="107">
        <v>63.3</v>
      </c>
      <c r="N36" s="106">
        <v>70.400000000000006</v>
      </c>
      <c r="O36" s="106">
        <v>66.7</v>
      </c>
      <c r="P36" s="106">
        <v>59.8</v>
      </c>
      <c r="Q36" s="106">
        <v>57.2</v>
      </c>
      <c r="R36" s="106">
        <v>40.700000000000003</v>
      </c>
      <c r="S36" s="71"/>
      <c r="U36" s="64">
        <v>1.5</v>
      </c>
      <c r="V36" s="65">
        <v>0</v>
      </c>
    </row>
    <row r="37" spans="1:22" x14ac:dyDescent="0.25">
      <c r="B37" s="50" t="s">
        <v>18</v>
      </c>
      <c r="C37" s="134"/>
      <c r="D37" s="134"/>
      <c r="E37" s="134"/>
      <c r="F37" s="134"/>
      <c r="G37" s="134"/>
      <c r="H37" s="134"/>
      <c r="I37" s="134"/>
      <c r="J37" s="135"/>
      <c r="K37" s="136"/>
      <c r="L37" s="136"/>
      <c r="M37" s="135"/>
      <c r="N37" s="136"/>
      <c r="O37" s="136"/>
      <c r="P37" s="136"/>
      <c r="Q37" s="136"/>
      <c r="R37" s="136"/>
      <c r="S37" s="71"/>
      <c r="U37" s="64">
        <v>1.6</v>
      </c>
      <c r="V37" s="65">
        <v>0</v>
      </c>
    </row>
    <row r="38" spans="1:22" x14ac:dyDescent="0.25">
      <c r="B38" s="50" t="s">
        <v>19</v>
      </c>
      <c r="C38" s="134"/>
      <c r="D38" s="134"/>
      <c r="E38" s="134"/>
      <c r="F38" s="134"/>
      <c r="G38" s="134"/>
      <c r="H38" s="134"/>
      <c r="I38" s="134"/>
      <c r="J38" s="135"/>
      <c r="K38" s="136"/>
      <c r="L38" s="136"/>
      <c r="M38" s="135"/>
      <c r="N38" s="136"/>
      <c r="O38" s="136"/>
      <c r="P38" s="136"/>
      <c r="Q38" s="136"/>
      <c r="R38" s="136"/>
      <c r="S38" s="71"/>
      <c r="U38" s="64">
        <v>1.7</v>
      </c>
      <c r="V38" s="65">
        <v>0</v>
      </c>
    </row>
    <row r="39" spans="1:22" x14ac:dyDescent="0.25">
      <c r="B39" s="50" t="s">
        <v>20</v>
      </c>
      <c r="C39" s="134"/>
      <c r="D39" s="134"/>
      <c r="E39" s="134"/>
      <c r="F39" s="134"/>
      <c r="G39" s="134"/>
      <c r="H39" s="134"/>
      <c r="I39" s="134"/>
      <c r="J39" s="135"/>
      <c r="K39" s="136"/>
      <c r="L39" s="136"/>
      <c r="M39" s="135"/>
      <c r="N39" s="136"/>
      <c r="O39" s="136"/>
      <c r="P39" s="136"/>
      <c r="Q39" s="136"/>
      <c r="R39" s="136"/>
      <c r="S39" s="71"/>
      <c r="U39" s="64">
        <v>1.8</v>
      </c>
      <c r="V39" s="66">
        <v>0</v>
      </c>
    </row>
    <row r="40" spans="1:22" x14ac:dyDescent="0.25">
      <c r="B40" s="50" t="s">
        <v>21</v>
      </c>
      <c r="C40" s="134"/>
      <c r="D40" s="134"/>
      <c r="E40" s="134"/>
      <c r="F40" s="134"/>
      <c r="G40" s="134"/>
      <c r="H40" s="134"/>
      <c r="I40" s="134"/>
      <c r="J40" s="135"/>
      <c r="K40" s="136"/>
      <c r="L40" s="136"/>
      <c r="M40" s="135"/>
      <c r="N40" s="136"/>
      <c r="O40" s="136"/>
      <c r="P40" s="136"/>
      <c r="Q40" s="136"/>
      <c r="R40" s="136"/>
      <c r="S40" s="71"/>
      <c r="U40" s="64">
        <v>1.9</v>
      </c>
      <c r="V40" s="65">
        <v>0</v>
      </c>
    </row>
    <row r="41" spans="1:22" x14ac:dyDescent="0.25">
      <c r="B41" s="50" t="s">
        <v>33</v>
      </c>
      <c r="C41" s="134"/>
      <c r="D41" s="134"/>
      <c r="E41" s="134"/>
      <c r="F41" s="134"/>
      <c r="G41" s="134"/>
      <c r="H41" s="134"/>
      <c r="I41" s="134"/>
      <c r="J41" s="135"/>
      <c r="K41" s="136"/>
      <c r="L41" s="136"/>
      <c r="M41" s="135"/>
      <c r="N41" s="136"/>
      <c r="O41" s="136"/>
      <c r="P41" s="136"/>
      <c r="Q41" s="136"/>
      <c r="R41" s="136"/>
      <c r="S41" s="71"/>
      <c r="U41" s="67">
        <v>2</v>
      </c>
      <c r="V41" s="65">
        <v>0.15</v>
      </c>
    </row>
    <row r="42" spans="1:22" x14ac:dyDescent="0.25">
      <c r="B42" s="50" t="s">
        <v>34</v>
      </c>
      <c r="C42" s="134"/>
      <c r="D42" s="134"/>
      <c r="E42" s="134"/>
      <c r="F42" s="134"/>
      <c r="G42" s="134"/>
      <c r="H42" s="134"/>
      <c r="I42" s="134"/>
      <c r="J42" s="135"/>
      <c r="K42" s="136"/>
      <c r="L42" s="136"/>
      <c r="M42" s="135"/>
      <c r="N42" s="136"/>
      <c r="O42" s="136"/>
      <c r="P42" s="136"/>
      <c r="Q42" s="136"/>
      <c r="R42" s="136"/>
      <c r="S42" s="71"/>
      <c r="U42" s="64">
        <v>2.1</v>
      </c>
      <c r="V42" s="65">
        <v>0.15</v>
      </c>
    </row>
    <row r="43" spans="1:22" x14ac:dyDescent="0.25">
      <c r="C43" s="24"/>
      <c r="D43" s="24"/>
      <c r="E43" s="24"/>
      <c r="F43" s="24"/>
      <c r="G43" s="24"/>
      <c r="H43" s="24"/>
      <c r="I43" s="24"/>
      <c r="J43" s="24"/>
      <c r="K43" s="24"/>
      <c r="L43" s="24"/>
      <c r="M43" s="24"/>
      <c r="N43" s="24"/>
      <c r="O43" s="24"/>
      <c r="P43" s="24"/>
      <c r="Q43" s="24"/>
      <c r="R43" s="24"/>
      <c r="U43" s="64">
        <v>2.2000000000000002</v>
      </c>
      <c r="V43" s="65">
        <v>0.15</v>
      </c>
    </row>
    <row r="44" spans="1:22" ht="23.25" x14ac:dyDescent="0.25">
      <c r="B44" s="8"/>
      <c r="C44" s="119" t="s">
        <v>94</v>
      </c>
      <c r="D44" s="119" t="s">
        <v>95</v>
      </c>
      <c r="E44" s="119" t="s">
        <v>96</v>
      </c>
      <c r="F44" s="119" t="s">
        <v>97</v>
      </c>
      <c r="G44" s="119" t="s">
        <v>98</v>
      </c>
      <c r="H44" s="119" t="s">
        <v>99</v>
      </c>
      <c r="I44" s="119" t="s">
        <v>100</v>
      </c>
      <c r="J44" s="120" t="s">
        <v>101</v>
      </c>
      <c r="K44" s="120" t="s">
        <v>102</v>
      </c>
      <c r="L44" s="120" t="s">
        <v>103</v>
      </c>
      <c r="M44" s="120" t="s">
        <v>104</v>
      </c>
      <c r="N44" s="120" t="s">
        <v>105</v>
      </c>
      <c r="O44" s="120" t="s">
        <v>106</v>
      </c>
      <c r="P44" s="120" t="s">
        <v>107</v>
      </c>
      <c r="Q44" s="120" t="s">
        <v>108</v>
      </c>
      <c r="R44" s="120" t="s">
        <v>109</v>
      </c>
      <c r="S44" s="49"/>
      <c r="U44" s="64">
        <v>2.2999999999999998</v>
      </c>
      <c r="V44" s="65">
        <v>0.15</v>
      </c>
    </row>
    <row r="45" spans="1:22" x14ac:dyDescent="0.25">
      <c r="A45" s="132" t="s">
        <v>110</v>
      </c>
      <c r="B45" s="50" t="s">
        <v>14</v>
      </c>
      <c r="C45" s="134"/>
      <c r="D45" s="134"/>
      <c r="E45" s="134"/>
      <c r="F45" s="134"/>
      <c r="G45" s="134"/>
      <c r="H45" s="134"/>
      <c r="I45" s="134"/>
      <c r="J45" s="135"/>
      <c r="K45" s="136"/>
      <c r="L45" s="136"/>
      <c r="M45" s="135"/>
      <c r="N45" s="136"/>
      <c r="O45" s="136"/>
      <c r="P45" s="136"/>
      <c r="Q45" s="136"/>
      <c r="R45" s="136"/>
      <c r="S45" s="70"/>
      <c r="U45" s="64">
        <v>2.4</v>
      </c>
      <c r="V45" s="65">
        <v>0.15</v>
      </c>
    </row>
    <row r="46" spans="1:22" x14ac:dyDescent="0.25">
      <c r="B46" s="50" t="s">
        <v>15</v>
      </c>
      <c r="C46" s="134"/>
      <c r="D46" s="134"/>
      <c r="E46" s="134"/>
      <c r="F46" s="134"/>
      <c r="G46" s="134"/>
      <c r="H46" s="134"/>
      <c r="I46" s="134"/>
      <c r="J46" s="135"/>
      <c r="K46" s="136"/>
      <c r="L46" s="136"/>
      <c r="M46" s="135"/>
      <c r="N46" s="136"/>
      <c r="O46" s="136"/>
      <c r="P46" s="136"/>
      <c r="Q46" s="136"/>
      <c r="R46" s="136"/>
      <c r="S46" s="70"/>
      <c r="U46" s="64">
        <v>2.5</v>
      </c>
      <c r="V46" s="65">
        <v>0.15</v>
      </c>
    </row>
    <row r="47" spans="1:22" x14ac:dyDescent="0.25">
      <c r="B47" s="50" t="s">
        <v>16</v>
      </c>
      <c r="C47" s="134"/>
      <c r="D47" s="134"/>
      <c r="E47" s="134"/>
      <c r="F47" s="134"/>
      <c r="G47" s="134"/>
      <c r="H47" s="134"/>
      <c r="I47" s="134"/>
      <c r="J47" s="135"/>
      <c r="K47" s="136"/>
      <c r="L47" s="136"/>
      <c r="M47" s="135"/>
      <c r="N47" s="136"/>
      <c r="O47" s="136"/>
      <c r="P47" s="136"/>
      <c r="Q47" s="136"/>
      <c r="R47" s="136"/>
      <c r="S47" s="71"/>
      <c r="U47" s="64">
        <v>2.6</v>
      </c>
      <c r="V47" s="65">
        <v>0.15</v>
      </c>
    </row>
    <row r="48" spans="1:22" x14ac:dyDescent="0.25">
      <c r="B48" s="50" t="s">
        <v>17</v>
      </c>
      <c r="C48" s="104">
        <v>60.1</v>
      </c>
      <c r="D48" s="104">
        <v>65.400000000000006</v>
      </c>
      <c r="E48" s="104">
        <v>62</v>
      </c>
      <c r="F48" s="104">
        <v>66.599999999999994</v>
      </c>
      <c r="G48" s="104">
        <v>72.8</v>
      </c>
      <c r="H48" s="104">
        <v>65.3</v>
      </c>
      <c r="I48" s="104">
        <v>65.3</v>
      </c>
      <c r="J48" s="107">
        <v>70.3</v>
      </c>
      <c r="K48" s="106">
        <v>65.7</v>
      </c>
      <c r="L48" s="106">
        <v>69.400000000000006</v>
      </c>
      <c r="M48" s="107">
        <v>69.400000000000006</v>
      </c>
      <c r="N48" s="106">
        <v>78.099999999999994</v>
      </c>
      <c r="O48" s="106">
        <v>73.2</v>
      </c>
      <c r="P48" s="106">
        <v>61.5</v>
      </c>
      <c r="Q48" s="106">
        <v>60.8</v>
      </c>
      <c r="R48" s="106">
        <v>45</v>
      </c>
      <c r="S48" s="71"/>
      <c r="U48" s="64">
        <v>2.7</v>
      </c>
      <c r="V48" s="65">
        <v>0.15</v>
      </c>
    </row>
    <row r="49" spans="1:22" x14ac:dyDescent="0.25">
      <c r="B49" s="50" t="s">
        <v>18</v>
      </c>
      <c r="C49" s="134"/>
      <c r="D49" s="134"/>
      <c r="E49" s="134"/>
      <c r="F49" s="134"/>
      <c r="G49" s="134"/>
      <c r="H49" s="134"/>
      <c r="I49" s="134"/>
      <c r="J49" s="135"/>
      <c r="K49" s="136"/>
      <c r="L49" s="136"/>
      <c r="M49" s="135"/>
      <c r="N49" s="136"/>
      <c r="O49" s="136"/>
      <c r="P49" s="136"/>
      <c r="Q49" s="136"/>
      <c r="R49" s="136"/>
      <c r="S49" s="71"/>
      <c r="U49" s="64">
        <v>2.8</v>
      </c>
      <c r="V49" s="65">
        <v>0.15</v>
      </c>
    </row>
    <row r="50" spans="1:22" x14ac:dyDescent="0.25">
      <c r="B50" s="50" t="s">
        <v>19</v>
      </c>
      <c r="C50" s="134"/>
      <c r="D50" s="134"/>
      <c r="E50" s="134"/>
      <c r="F50" s="134"/>
      <c r="G50" s="134"/>
      <c r="H50" s="134"/>
      <c r="I50" s="134"/>
      <c r="J50" s="135"/>
      <c r="K50" s="136"/>
      <c r="L50" s="136"/>
      <c r="M50" s="135"/>
      <c r="N50" s="136"/>
      <c r="O50" s="136"/>
      <c r="P50" s="136"/>
      <c r="Q50" s="136"/>
      <c r="R50" s="136"/>
      <c r="S50" s="71"/>
      <c r="U50" s="64">
        <v>2.9</v>
      </c>
      <c r="V50" s="65">
        <v>0.15</v>
      </c>
    </row>
    <row r="51" spans="1:22" x14ac:dyDescent="0.25">
      <c r="B51" s="50" t="s">
        <v>20</v>
      </c>
      <c r="C51" s="134"/>
      <c r="D51" s="134"/>
      <c r="E51" s="134"/>
      <c r="F51" s="134"/>
      <c r="G51" s="134"/>
      <c r="H51" s="134"/>
      <c r="I51" s="134"/>
      <c r="J51" s="135"/>
      <c r="K51" s="136"/>
      <c r="L51" s="136"/>
      <c r="M51" s="135"/>
      <c r="N51" s="136"/>
      <c r="O51" s="136"/>
      <c r="P51" s="136"/>
      <c r="Q51" s="136"/>
      <c r="R51" s="136"/>
      <c r="S51" s="71"/>
      <c r="U51" s="64">
        <v>3</v>
      </c>
      <c r="V51" s="65">
        <v>0.3</v>
      </c>
    </row>
    <row r="52" spans="1:22" x14ac:dyDescent="0.25">
      <c r="B52" s="50" t="s">
        <v>21</v>
      </c>
      <c r="C52" s="134"/>
      <c r="D52" s="134"/>
      <c r="E52" s="134"/>
      <c r="F52" s="134"/>
      <c r="G52" s="134"/>
      <c r="H52" s="134"/>
      <c r="I52" s="134"/>
      <c r="J52" s="135"/>
      <c r="K52" s="136"/>
      <c r="L52" s="136"/>
      <c r="M52" s="135"/>
      <c r="N52" s="136"/>
      <c r="O52" s="136"/>
      <c r="P52" s="136"/>
      <c r="Q52" s="136"/>
      <c r="R52" s="136"/>
      <c r="S52" s="71"/>
      <c r="U52" s="64">
        <v>3.1</v>
      </c>
      <c r="V52" s="65">
        <v>0.3</v>
      </c>
    </row>
    <row r="53" spans="1:22" x14ac:dyDescent="0.25">
      <c r="B53" s="50" t="s">
        <v>33</v>
      </c>
      <c r="C53" s="134"/>
      <c r="D53" s="134"/>
      <c r="E53" s="134"/>
      <c r="F53" s="134"/>
      <c r="G53" s="134"/>
      <c r="H53" s="134"/>
      <c r="I53" s="134"/>
      <c r="J53" s="135"/>
      <c r="K53" s="136"/>
      <c r="L53" s="136"/>
      <c r="M53" s="135"/>
      <c r="N53" s="136"/>
      <c r="O53" s="136"/>
      <c r="P53" s="136"/>
      <c r="Q53" s="136"/>
      <c r="R53" s="136"/>
      <c r="S53" s="71"/>
      <c r="U53" s="64">
        <v>3.2</v>
      </c>
      <c r="V53" s="65">
        <v>0.3</v>
      </c>
    </row>
    <row r="54" spans="1:22" x14ac:dyDescent="0.25">
      <c r="B54" s="50" t="s">
        <v>34</v>
      </c>
      <c r="C54" s="134"/>
      <c r="D54" s="134"/>
      <c r="E54" s="134"/>
      <c r="F54" s="134"/>
      <c r="G54" s="134"/>
      <c r="H54" s="134"/>
      <c r="I54" s="134"/>
      <c r="J54" s="135"/>
      <c r="K54" s="136"/>
      <c r="L54" s="136"/>
      <c r="M54" s="135"/>
      <c r="N54" s="136"/>
      <c r="O54" s="136"/>
      <c r="P54" s="136"/>
      <c r="Q54" s="136"/>
      <c r="R54" s="136"/>
      <c r="S54" s="71"/>
      <c r="U54" s="64">
        <v>3.3</v>
      </c>
      <c r="V54" s="65">
        <v>0.3</v>
      </c>
    </row>
    <row r="55" spans="1:22" x14ac:dyDescent="0.25">
      <c r="C55" s="24"/>
      <c r="D55" s="24"/>
      <c r="E55" s="24"/>
      <c r="F55" s="24"/>
      <c r="G55" s="24"/>
      <c r="H55" s="24"/>
      <c r="I55" s="24"/>
      <c r="J55" s="24"/>
      <c r="K55" s="24"/>
      <c r="L55" s="24"/>
      <c r="M55" s="24"/>
      <c r="N55" s="24"/>
      <c r="O55" s="24"/>
      <c r="P55" s="24"/>
      <c r="Q55" s="24"/>
      <c r="R55" s="24"/>
      <c r="U55" s="64">
        <v>3.4</v>
      </c>
      <c r="V55" s="65">
        <v>0.3</v>
      </c>
    </row>
    <row r="56" spans="1:22" ht="23.25" x14ac:dyDescent="0.25">
      <c r="B56" s="8"/>
      <c r="C56" s="119" t="s">
        <v>94</v>
      </c>
      <c r="D56" s="119" t="s">
        <v>95</v>
      </c>
      <c r="E56" s="119" t="s">
        <v>96</v>
      </c>
      <c r="F56" s="119" t="s">
        <v>97</v>
      </c>
      <c r="G56" s="119" t="s">
        <v>98</v>
      </c>
      <c r="H56" s="119" t="s">
        <v>99</v>
      </c>
      <c r="I56" s="119" t="s">
        <v>100</v>
      </c>
      <c r="J56" s="120" t="s">
        <v>101</v>
      </c>
      <c r="K56" s="120" t="s">
        <v>102</v>
      </c>
      <c r="L56" s="120" t="s">
        <v>103</v>
      </c>
      <c r="M56" s="120" t="s">
        <v>104</v>
      </c>
      <c r="N56" s="120" t="s">
        <v>105</v>
      </c>
      <c r="O56" s="120" t="s">
        <v>106</v>
      </c>
      <c r="P56" s="120" t="s">
        <v>107</v>
      </c>
      <c r="Q56" s="120" t="s">
        <v>108</v>
      </c>
      <c r="R56" s="120" t="s">
        <v>109</v>
      </c>
      <c r="S56" s="49"/>
      <c r="U56" s="64">
        <v>3.5</v>
      </c>
      <c r="V56" s="65">
        <v>0.3</v>
      </c>
    </row>
    <row r="57" spans="1:22" x14ac:dyDescent="0.25">
      <c r="A57" s="132" t="s">
        <v>66</v>
      </c>
      <c r="B57" s="50" t="s">
        <v>14</v>
      </c>
      <c r="C57" s="134"/>
      <c r="D57" s="134"/>
      <c r="E57" s="134"/>
      <c r="F57" s="134"/>
      <c r="G57" s="134"/>
      <c r="H57" s="134"/>
      <c r="I57" s="134"/>
      <c r="J57" s="135"/>
      <c r="K57" s="136"/>
      <c r="L57" s="136"/>
      <c r="M57" s="135"/>
      <c r="N57" s="136"/>
      <c r="O57" s="136"/>
      <c r="P57" s="136"/>
      <c r="Q57" s="136"/>
      <c r="R57" s="136"/>
      <c r="S57" s="70"/>
      <c r="U57" s="64">
        <v>3.6</v>
      </c>
      <c r="V57" s="65">
        <v>0.3</v>
      </c>
    </row>
    <row r="58" spans="1:22" x14ac:dyDescent="0.25">
      <c r="B58" s="50" t="s">
        <v>15</v>
      </c>
      <c r="C58" s="134"/>
      <c r="D58" s="134"/>
      <c r="E58" s="134"/>
      <c r="F58" s="134"/>
      <c r="G58" s="134"/>
      <c r="H58" s="134"/>
      <c r="I58" s="134"/>
      <c r="J58" s="135"/>
      <c r="K58" s="136"/>
      <c r="L58" s="136"/>
      <c r="M58" s="135"/>
      <c r="N58" s="136"/>
      <c r="O58" s="136"/>
      <c r="P58" s="136"/>
      <c r="Q58" s="136"/>
      <c r="R58" s="136"/>
      <c r="S58" s="70"/>
      <c r="U58" s="64">
        <v>3.7</v>
      </c>
      <c r="V58" s="65">
        <v>0.3</v>
      </c>
    </row>
    <row r="59" spans="1:22" x14ac:dyDescent="0.25">
      <c r="B59" s="50" t="s">
        <v>16</v>
      </c>
      <c r="C59" s="134"/>
      <c r="D59" s="134"/>
      <c r="E59" s="134"/>
      <c r="F59" s="134"/>
      <c r="G59" s="134"/>
      <c r="H59" s="134"/>
      <c r="I59" s="134"/>
      <c r="J59" s="135"/>
      <c r="K59" s="136"/>
      <c r="L59" s="136"/>
      <c r="M59" s="135"/>
      <c r="N59" s="136"/>
      <c r="O59" s="136"/>
      <c r="P59" s="136"/>
      <c r="Q59" s="136"/>
      <c r="R59" s="136"/>
      <c r="S59" s="71"/>
      <c r="U59" s="64">
        <v>3.8</v>
      </c>
      <c r="V59" s="65">
        <v>0.3</v>
      </c>
    </row>
    <row r="60" spans="1:22" x14ac:dyDescent="0.25">
      <c r="B60" s="50" t="s">
        <v>17</v>
      </c>
      <c r="C60" s="104">
        <v>56.5</v>
      </c>
      <c r="D60" s="104">
        <v>61</v>
      </c>
      <c r="E60" s="104">
        <v>58.3</v>
      </c>
      <c r="F60" s="104">
        <v>62.1</v>
      </c>
      <c r="G60" s="104">
        <v>68</v>
      </c>
      <c r="H60" s="104">
        <v>61</v>
      </c>
      <c r="I60" s="104">
        <v>61.1</v>
      </c>
      <c r="J60" s="107">
        <v>66.2</v>
      </c>
      <c r="K60" s="106">
        <v>61.8</v>
      </c>
      <c r="L60" s="106">
        <v>64.7</v>
      </c>
      <c r="M60" s="107">
        <v>65.400000000000006</v>
      </c>
      <c r="N60" s="106">
        <v>72.900000000000006</v>
      </c>
      <c r="O60" s="106">
        <v>68.900000000000006</v>
      </c>
      <c r="P60" s="106">
        <v>57.8</v>
      </c>
      <c r="Q60" s="106">
        <v>57.2</v>
      </c>
      <c r="R60" s="106">
        <v>43.4</v>
      </c>
      <c r="S60" s="71"/>
      <c r="U60" s="64">
        <v>3.9</v>
      </c>
      <c r="V60" s="65">
        <v>0.3</v>
      </c>
    </row>
    <row r="61" spans="1:22" x14ac:dyDescent="0.25">
      <c r="B61" s="50" t="s">
        <v>18</v>
      </c>
      <c r="C61" s="134"/>
      <c r="D61" s="134"/>
      <c r="E61" s="134"/>
      <c r="F61" s="134"/>
      <c r="G61" s="134"/>
      <c r="H61" s="134"/>
      <c r="I61" s="134"/>
      <c r="J61" s="135"/>
      <c r="K61" s="136"/>
      <c r="L61" s="136"/>
      <c r="M61" s="135"/>
      <c r="N61" s="136"/>
      <c r="O61" s="136"/>
      <c r="P61" s="136"/>
      <c r="Q61" s="136"/>
      <c r="R61" s="136"/>
      <c r="S61" s="71"/>
      <c r="U61" s="64">
        <v>4</v>
      </c>
      <c r="V61" s="65">
        <v>0.4</v>
      </c>
    </row>
    <row r="62" spans="1:22" x14ac:dyDescent="0.25">
      <c r="B62" s="50" t="s">
        <v>19</v>
      </c>
      <c r="C62" s="134"/>
      <c r="D62" s="134"/>
      <c r="E62" s="134"/>
      <c r="F62" s="134"/>
      <c r="G62" s="134"/>
      <c r="H62" s="134"/>
      <c r="I62" s="134"/>
      <c r="J62" s="135"/>
      <c r="K62" s="136"/>
      <c r="L62" s="136"/>
      <c r="M62" s="135"/>
      <c r="N62" s="136"/>
      <c r="O62" s="136"/>
      <c r="P62" s="136"/>
      <c r="Q62" s="136"/>
      <c r="R62" s="136"/>
      <c r="S62" s="71"/>
      <c r="U62" s="64">
        <v>4.0999999999999996</v>
      </c>
      <c r="V62" s="65">
        <v>0.4</v>
      </c>
    </row>
    <row r="63" spans="1:22" x14ac:dyDescent="0.25">
      <c r="B63" s="50" t="s">
        <v>20</v>
      </c>
      <c r="C63" s="134"/>
      <c r="D63" s="134"/>
      <c r="E63" s="134"/>
      <c r="F63" s="134"/>
      <c r="G63" s="134"/>
      <c r="H63" s="134"/>
      <c r="I63" s="134"/>
      <c r="J63" s="135"/>
      <c r="K63" s="136"/>
      <c r="L63" s="136"/>
      <c r="M63" s="135"/>
      <c r="N63" s="136"/>
      <c r="O63" s="136"/>
      <c r="P63" s="136"/>
      <c r="Q63" s="136"/>
      <c r="R63" s="136"/>
      <c r="S63" s="71"/>
      <c r="U63" s="64">
        <v>4.2</v>
      </c>
      <c r="V63" s="65">
        <v>0.4</v>
      </c>
    </row>
    <row r="64" spans="1:22" x14ac:dyDescent="0.25">
      <c r="B64" s="50" t="s">
        <v>21</v>
      </c>
      <c r="C64" s="134"/>
      <c r="D64" s="134"/>
      <c r="E64" s="134"/>
      <c r="F64" s="134"/>
      <c r="G64" s="134"/>
      <c r="H64" s="134"/>
      <c r="I64" s="134"/>
      <c r="J64" s="135"/>
      <c r="K64" s="136"/>
      <c r="L64" s="136"/>
      <c r="M64" s="135"/>
      <c r="N64" s="136"/>
      <c r="O64" s="136"/>
      <c r="P64" s="136"/>
      <c r="Q64" s="136"/>
      <c r="R64" s="136"/>
      <c r="S64" s="71"/>
      <c r="U64" s="64">
        <v>4.3</v>
      </c>
      <c r="V64" s="65">
        <v>0.4</v>
      </c>
    </row>
    <row r="65" spans="1:22" x14ac:dyDescent="0.25">
      <c r="B65" s="50" t="s">
        <v>33</v>
      </c>
      <c r="C65" s="134"/>
      <c r="D65" s="134"/>
      <c r="E65" s="134"/>
      <c r="F65" s="134"/>
      <c r="G65" s="134"/>
      <c r="H65" s="134"/>
      <c r="I65" s="134"/>
      <c r="J65" s="135"/>
      <c r="K65" s="136"/>
      <c r="L65" s="136"/>
      <c r="M65" s="135"/>
      <c r="N65" s="136"/>
      <c r="O65" s="136"/>
      <c r="P65" s="136"/>
      <c r="Q65" s="136"/>
      <c r="R65" s="136"/>
      <c r="S65" s="71"/>
      <c r="U65" s="64">
        <v>4.4000000000000004</v>
      </c>
      <c r="V65" s="65">
        <v>0.4</v>
      </c>
    </row>
    <row r="66" spans="1:22" x14ac:dyDescent="0.25">
      <c r="B66" s="50" t="s">
        <v>34</v>
      </c>
      <c r="C66" s="134"/>
      <c r="D66" s="134"/>
      <c r="E66" s="134"/>
      <c r="F66" s="134"/>
      <c r="G66" s="134"/>
      <c r="H66" s="134"/>
      <c r="I66" s="134"/>
      <c r="J66" s="135"/>
      <c r="K66" s="136"/>
      <c r="L66" s="136"/>
      <c r="M66" s="135"/>
      <c r="N66" s="136"/>
      <c r="O66" s="136"/>
      <c r="P66" s="136"/>
      <c r="Q66" s="136"/>
      <c r="R66" s="136"/>
      <c r="S66" s="71"/>
      <c r="U66" s="64">
        <v>4.5</v>
      </c>
      <c r="V66" s="65">
        <v>0.4</v>
      </c>
    </row>
    <row r="67" spans="1:22" x14ac:dyDescent="0.25">
      <c r="C67" s="24"/>
      <c r="D67" s="24"/>
      <c r="E67" s="24"/>
      <c r="F67" s="24"/>
      <c r="G67" s="24"/>
      <c r="H67" s="24"/>
      <c r="I67" s="24"/>
      <c r="J67" s="24"/>
      <c r="K67" s="24"/>
      <c r="L67" s="24"/>
      <c r="M67" s="24"/>
      <c r="N67" s="24"/>
      <c r="O67" s="24"/>
      <c r="P67" s="24"/>
      <c r="Q67" s="24"/>
      <c r="R67" s="24"/>
      <c r="U67" s="64">
        <v>4.5999999999999996</v>
      </c>
      <c r="V67" s="65">
        <v>0.4</v>
      </c>
    </row>
    <row r="68" spans="1:22" ht="23.25" x14ac:dyDescent="0.25">
      <c r="B68" s="8"/>
      <c r="C68" s="119" t="s">
        <v>94</v>
      </c>
      <c r="D68" s="119" t="s">
        <v>95</v>
      </c>
      <c r="E68" s="119" t="s">
        <v>96</v>
      </c>
      <c r="F68" s="119" t="s">
        <v>97</v>
      </c>
      <c r="G68" s="119" t="s">
        <v>98</v>
      </c>
      <c r="H68" s="119" t="s">
        <v>99</v>
      </c>
      <c r="I68" s="119" t="s">
        <v>100</v>
      </c>
      <c r="J68" s="120" t="s">
        <v>101</v>
      </c>
      <c r="K68" s="120" t="s">
        <v>102</v>
      </c>
      <c r="L68" s="120" t="s">
        <v>103</v>
      </c>
      <c r="M68" s="120" t="s">
        <v>104</v>
      </c>
      <c r="N68" s="120" t="s">
        <v>105</v>
      </c>
      <c r="O68" s="120" t="s">
        <v>106</v>
      </c>
      <c r="P68" s="120" t="s">
        <v>107</v>
      </c>
      <c r="Q68" s="120" t="s">
        <v>108</v>
      </c>
      <c r="R68" s="120" t="s">
        <v>109</v>
      </c>
      <c r="S68" s="49"/>
      <c r="U68" s="64">
        <v>4.7</v>
      </c>
      <c r="V68" s="65">
        <v>0.4</v>
      </c>
    </row>
    <row r="69" spans="1:22" x14ac:dyDescent="0.25">
      <c r="A69" s="132" t="s">
        <v>64</v>
      </c>
      <c r="B69" s="50" t="s">
        <v>14</v>
      </c>
      <c r="C69" s="134"/>
      <c r="D69" s="134"/>
      <c r="E69" s="134"/>
      <c r="F69" s="134"/>
      <c r="G69" s="134"/>
      <c r="H69" s="134"/>
      <c r="I69" s="134"/>
      <c r="J69" s="135"/>
      <c r="K69" s="136"/>
      <c r="L69" s="136"/>
      <c r="M69" s="135"/>
      <c r="N69" s="136"/>
      <c r="O69" s="136"/>
      <c r="P69" s="136"/>
      <c r="Q69" s="136"/>
      <c r="R69" s="136"/>
      <c r="S69" s="70"/>
      <c r="U69" s="64">
        <v>4.8</v>
      </c>
      <c r="V69" s="65">
        <v>0.4</v>
      </c>
    </row>
    <row r="70" spans="1:22" x14ac:dyDescent="0.25">
      <c r="B70" s="50" t="s">
        <v>15</v>
      </c>
      <c r="C70" s="134"/>
      <c r="D70" s="134"/>
      <c r="E70" s="134"/>
      <c r="F70" s="134"/>
      <c r="G70" s="134"/>
      <c r="H70" s="134"/>
      <c r="I70" s="134"/>
      <c r="J70" s="135"/>
      <c r="K70" s="136"/>
      <c r="L70" s="136"/>
      <c r="M70" s="135"/>
      <c r="N70" s="136"/>
      <c r="O70" s="136"/>
      <c r="P70" s="136"/>
      <c r="Q70" s="136"/>
      <c r="R70" s="136"/>
      <c r="S70" s="70"/>
      <c r="U70" s="64">
        <v>4.9000000000000004</v>
      </c>
      <c r="V70" s="65">
        <v>0.4</v>
      </c>
    </row>
    <row r="71" spans="1:22" x14ac:dyDescent="0.25">
      <c r="B71" s="50" t="s">
        <v>16</v>
      </c>
      <c r="C71" s="134"/>
      <c r="D71" s="134"/>
      <c r="E71" s="134"/>
      <c r="F71" s="134"/>
      <c r="G71" s="134"/>
      <c r="H71" s="134"/>
      <c r="I71" s="134"/>
      <c r="J71" s="135"/>
      <c r="K71" s="136"/>
      <c r="L71" s="136"/>
      <c r="M71" s="135"/>
      <c r="N71" s="136"/>
      <c r="O71" s="136"/>
      <c r="P71" s="136"/>
      <c r="Q71" s="136"/>
      <c r="R71" s="136"/>
      <c r="S71" s="71"/>
      <c r="U71" s="64">
        <v>5</v>
      </c>
      <c r="V71" s="65">
        <v>0.55000000000000004</v>
      </c>
    </row>
    <row r="72" spans="1:22" x14ac:dyDescent="0.25">
      <c r="B72" s="50" t="s">
        <v>17</v>
      </c>
      <c r="C72" s="104">
        <v>55.9</v>
      </c>
      <c r="D72" s="104">
        <v>73.2</v>
      </c>
      <c r="E72" s="104">
        <v>62.3</v>
      </c>
      <c r="F72" s="104">
        <v>67.8</v>
      </c>
      <c r="G72" s="104">
        <v>80.8</v>
      </c>
      <c r="H72" s="104">
        <v>68.099999999999994</v>
      </c>
      <c r="I72" s="104">
        <v>70.400000000000006</v>
      </c>
      <c r="J72" s="107">
        <v>63.1</v>
      </c>
      <c r="K72" s="106">
        <v>67.5</v>
      </c>
      <c r="L72" s="106">
        <v>66.099999999999994</v>
      </c>
      <c r="M72" s="107">
        <v>78</v>
      </c>
      <c r="N72" s="106">
        <v>83.2</v>
      </c>
      <c r="O72" s="106">
        <v>81.8</v>
      </c>
      <c r="P72" s="106">
        <v>69.2</v>
      </c>
      <c r="Q72" s="106">
        <v>65</v>
      </c>
      <c r="R72" s="106">
        <v>37.5</v>
      </c>
      <c r="S72" s="71"/>
      <c r="U72" s="64">
        <v>5.0999999999999996</v>
      </c>
      <c r="V72" s="65">
        <v>0.55000000000000004</v>
      </c>
    </row>
    <row r="73" spans="1:22" x14ac:dyDescent="0.25">
      <c r="B73" s="50" t="s">
        <v>18</v>
      </c>
      <c r="C73" s="134"/>
      <c r="D73" s="134"/>
      <c r="E73" s="134"/>
      <c r="F73" s="134"/>
      <c r="G73" s="134"/>
      <c r="H73" s="134"/>
      <c r="I73" s="134"/>
      <c r="J73" s="135"/>
      <c r="K73" s="136"/>
      <c r="L73" s="136"/>
      <c r="M73" s="135"/>
      <c r="N73" s="136"/>
      <c r="O73" s="136"/>
      <c r="P73" s="136"/>
      <c r="Q73" s="136"/>
      <c r="R73" s="136"/>
      <c r="S73" s="71"/>
      <c r="U73" s="64">
        <v>5.2</v>
      </c>
      <c r="V73" s="65">
        <v>0.55000000000000004</v>
      </c>
    </row>
    <row r="74" spans="1:22" x14ac:dyDescent="0.25">
      <c r="B74" s="50" t="s">
        <v>19</v>
      </c>
      <c r="C74" s="134"/>
      <c r="D74" s="134"/>
      <c r="E74" s="134"/>
      <c r="F74" s="134"/>
      <c r="G74" s="134"/>
      <c r="H74" s="134"/>
      <c r="I74" s="134"/>
      <c r="J74" s="135"/>
      <c r="K74" s="136"/>
      <c r="L74" s="136"/>
      <c r="M74" s="135"/>
      <c r="N74" s="136"/>
      <c r="O74" s="136"/>
      <c r="P74" s="136"/>
      <c r="Q74" s="136"/>
      <c r="R74" s="136"/>
      <c r="S74" s="71"/>
      <c r="U74" s="64">
        <v>5.3</v>
      </c>
      <c r="V74" s="65">
        <v>0.55000000000000004</v>
      </c>
    </row>
    <row r="75" spans="1:22" x14ac:dyDescent="0.25">
      <c r="B75" s="50" t="s">
        <v>20</v>
      </c>
      <c r="C75" s="134"/>
      <c r="D75" s="134"/>
      <c r="E75" s="134"/>
      <c r="F75" s="134"/>
      <c r="G75" s="134"/>
      <c r="H75" s="134"/>
      <c r="I75" s="134"/>
      <c r="J75" s="135"/>
      <c r="K75" s="136"/>
      <c r="L75" s="136"/>
      <c r="M75" s="135"/>
      <c r="N75" s="136"/>
      <c r="O75" s="136"/>
      <c r="P75" s="136"/>
      <c r="Q75" s="136"/>
      <c r="R75" s="136"/>
      <c r="S75" s="71"/>
      <c r="U75" s="64">
        <v>5.4</v>
      </c>
      <c r="V75" s="65">
        <v>0.55000000000000004</v>
      </c>
    </row>
    <row r="76" spans="1:22" x14ac:dyDescent="0.25">
      <c r="B76" s="50" t="s">
        <v>21</v>
      </c>
      <c r="C76" s="134"/>
      <c r="D76" s="134"/>
      <c r="E76" s="134"/>
      <c r="F76" s="134"/>
      <c r="G76" s="134"/>
      <c r="H76" s="134"/>
      <c r="I76" s="134"/>
      <c r="J76" s="135"/>
      <c r="K76" s="136"/>
      <c r="L76" s="136"/>
      <c r="M76" s="135"/>
      <c r="N76" s="136"/>
      <c r="O76" s="136"/>
      <c r="P76" s="136"/>
      <c r="Q76" s="136"/>
      <c r="R76" s="136"/>
      <c r="S76" s="71"/>
      <c r="U76" s="64">
        <v>5.5</v>
      </c>
      <c r="V76" s="65">
        <v>0.55000000000000004</v>
      </c>
    </row>
    <row r="77" spans="1:22" x14ac:dyDescent="0.25">
      <c r="B77" s="50" t="s">
        <v>33</v>
      </c>
      <c r="C77" s="134"/>
      <c r="D77" s="134"/>
      <c r="E77" s="134"/>
      <c r="F77" s="134"/>
      <c r="G77" s="134"/>
      <c r="H77" s="134"/>
      <c r="I77" s="134"/>
      <c r="J77" s="135"/>
      <c r="K77" s="136"/>
      <c r="L77" s="136"/>
      <c r="M77" s="135"/>
      <c r="N77" s="136"/>
      <c r="O77" s="136"/>
      <c r="P77" s="136"/>
      <c r="Q77" s="136"/>
      <c r="R77" s="136"/>
      <c r="S77" s="71"/>
      <c r="U77" s="64">
        <v>5.6</v>
      </c>
      <c r="V77" s="65">
        <v>0.55000000000000004</v>
      </c>
    </row>
    <row r="78" spans="1:22" x14ac:dyDescent="0.25">
      <c r="B78" s="50" t="s">
        <v>34</v>
      </c>
      <c r="C78" s="134"/>
      <c r="D78" s="134"/>
      <c r="E78" s="134"/>
      <c r="F78" s="134"/>
      <c r="G78" s="134"/>
      <c r="H78" s="134"/>
      <c r="I78" s="134"/>
      <c r="J78" s="135"/>
      <c r="K78" s="136"/>
      <c r="L78" s="136"/>
      <c r="M78" s="135"/>
      <c r="N78" s="136"/>
      <c r="O78" s="136"/>
      <c r="P78" s="136"/>
      <c r="Q78" s="136"/>
      <c r="R78" s="136"/>
      <c r="S78" s="71"/>
      <c r="U78" s="64">
        <v>5.7</v>
      </c>
      <c r="V78" s="65">
        <v>0.55000000000000004</v>
      </c>
    </row>
    <row r="79" spans="1:22" x14ac:dyDescent="0.25">
      <c r="C79" s="24"/>
      <c r="D79" s="24"/>
      <c r="E79" s="24"/>
      <c r="F79" s="24"/>
      <c r="G79" s="24"/>
      <c r="H79" s="24"/>
      <c r="I79" s="24"/>
      <c r="J79" s="24"/>
      <c r="K79" s="24"/>
      <c r="L79" s="24"/>
      <c r="M79" s="24"/>
      <c r="N79" s="24"/>
      <c r="O79" s="24"/>
      <c r="P79" s="24"/>
      <c r="Q79" s="24"/>
      <c r="R79" s="24"/>
      <c r="U79" s="64">
        <v>5.8</v>
      </c>
      <c r="V79" s="65">
        <v>0.55000000000000004</v>
      </c>
    </row>
    <row r="80" spans="1:22" ht="23.25" x14ac:dyDescent="0.25">
      <c r="B80" s="8"/>
      <c r="C80" s="119" t="s">
        <v>94</v>
      </c>
      <c r="D80" s="119" t="s">
        <v>95</v>
      </c>
      <c r="E80" s="119" t="s">
        <v>96</v>
      </c>
      <c r="F80" s="119" t="s">
        <v>97</v>
      </c>
      <c r="G80" s="119" t="s">
        <v>98</v>
      </c>
      <c r="H80" s="119" t="s">
        <v>99</v>
      </c>
      <c r="I80" s="119" t="s">
        <v>100</v>
      </c>
      <c r="J80" s="120" t="s">
        <v>101</v>
      </c>
      <c r="K80" s="120" t="s">
        <v>102</v>
      </c>
      <c r="L80" s="120" t="s">
        <v>103</v>
      </c>
      <c r="M80" s="120" t="s">
        <v>104</v>
      </c>
      <c r="N80" s="120" t="s">
        <v>105</v>
      </c>
      <c r="O80" s="120" t="s">
        <v>106</v>
      </c>
      <c r="P80" s="120" t="s">
        <v>107</v>
      </c>
      <c r="Q80" s="120" t="s">
        <v>108</v>
      </c>
      <c r="R80" s="120" t="s">
        <v>109</v>
      </c>
      <c r="S80" s="49"/>
      <c r="U80" s="64">
        <v>5.9</v>
      </c>
      <c r="V80" s="65">
        <v>0.55000000000000004</v>
      </c>
    </row>
    <row r="81" spans="1:22" x14ac:dyDescent="0.25">
      <c r="A81" s="132" t="s">
        <v>80</v>
      </c>
      <c r="B81" s="50" t="s">
        <v>14</v>
      </c>
      <c r="C81" s="134"/>
      <c r="D81" s="134"/>
      <c r="E81" s="134"/>
      <c r="F81" s="134"/>
      <c r="G81" s="134"/>
      <c r="H81" s="134"/>
      <c r="I81" s="134"/>
      <c r="J81" s="134"/>
      <c r="K81" s="134"/>
      <c r="L81" s="134"/>
      <c r="M81" s="134"/>
      <c r="N81" s="136"/>
      <c r="O81" s="136"/>
      <c r="P81" s="134"/>
      <c r="Q81" s="134"/>
      <c r="R81" s="134"/>
      <c r="S81" s="70"/>
      <c r="U81" s="64">
        <v>6</v>
      </c>
      <c r="V81" s="65">
        <v>0.55000000000000004</v>
      </c>
    </row>
    <row r="82" spans="1:22" x14ac:dyDescent="0.25">
      <c r="B82" s="50" t="s">
        <v>15</v>
      </c>
      <c r="C82" s="134"/>
      <c r="D82" s="134"/>
      <c r="E82" s="134"/>
      <c r="F82" s="134"/>
      <c r="G82" s="134"/>
      <c r="H82" s="134"/>
      <c r="I82" s="134"/>
      <c r="J82" s="134"/>
      <c r="K82" s="134"/>
      <c r="L82" s="134"/>
      <c r="M82" s="134"/>
      <c r="N82" s="136"/>
      <c r="O82" s="136"/>
      <c r="P82" s="134"/>
      <c r="Q82" s="134"/>
      <c r="R82" s="134"/>
      <c r="S82" s="70"/>
      <c r="U82" s="64">
        <v>6.1</v>
      </c>
      <c r="V82" s="65">
        <v>0.55000000000000004</v>
      </c>
    </row>
    <row r="83" spans="1:22" x14ac:dyDescent="0.25">
      <c r="B83" s="50" t="s">
        <v>16</v>
      </c>
      <c r="C83" s="134"/>
      <c r="D83" s="134"/>
      <c r="E83" s="134"/>
      <c r="F83" s="134"/>
      <c r="G83" s="134"/>
      <c r="H83" s="134"/>
      <c r="I83" s="134"/>
      <c r="J83" s="134"/>
      <c r="K83" s="134"/>
      <c r="L83" s="134"/>
      <c r="M83" s="134"/>
      <c r="N83" s="136"/>
      <c r="O83" s="136"/>
      <c r="P83" s="134"/>
      <c r="Q83" s="134"/>
      <c r="R83" s="134"/>
      <c r="S83" s="71"/>
      <c r="U83" s="64">
        <v>6.2</v>
      </c>
      <c r="V83" s="65">
        <v>0.55000000000000004</v>
      </c>
    </row>
    <row r="84" spans="1:22" x14ac:dyDescent="0.25">
      <c r="B84" s="50" t="s">
        <v>17</v>
      </c>
      <c r="C84" s="104">
        <v>36</v>
      </c>
      <c r="D84" s="104">
        <v>36</v>
      </c>
      <c r="E84" s="104">
        <v>36</v>
      </c>
      <c r="F84" s="104">
        <v>37.799999999999997</v>
      </c>
      <c r="G84" s="104">
        <v>37.799999999999997</v>
      </c>
      <c r="H84" s="104">
        <v>35.6</v>
      </c>
      <c r="I84" s="104">
        <v>35.6</v>
      </c>
      <c r="J84" s="104">
        <v>35.6</v>
      </c>
      <c r="K84" s="104">
        <v>36</v>
      </c>
      <c r="L84" s="104">
        <v>36</v>
      </c>
      <c r="M84" s="104">
        <v>37.799999999999997</v>
      </c>
      <c r="N84" s="106">
        <v>38.6</v>
      </c>
      <c r="O84" s="106">
        <v>37.799999999999997</v>
      </c>
      <c r="P84" s="104">
        <v>37.799999999999997</v>
      </c>
      <c r="Q84" s="104">
        <v>37.799999999999997</v>
      </c>
      <c r="R84" s="104">
        <v>35.6</v>
      </c>
      <c r="S84" s="71"/>
      <c r="U84" s="64">
        <v>6.3</v>
      </c>
      <c r="V84" s="65">
        <v>0.55000000000000004</v>
      </c>
    </row>
    <row r="85" spans="1:22" x14ac:dyDescent="0.25">
      <c r="B85" s="50" t="s">
        <v>18</v>
      </c>
      <c r="C85" s="134"/>
      <c r="D85" s="134"/>
      <c r="E85" s="134"/>
      <c r="F85" s="134"/>
      <c r="G85" s="134"/>
      <c r="H85" s="134"/>
      <c r="I85" s="134"/>
      <c r="J85" s="134"/>
      <c r="K85" s="134"/>
      <c r="L85" s="134"/>
      <c r="M85" s="134"/>
      <c r="N85" s="136"/>
      <c r="O85" s="136"/>
      <c r="P85" s="134"/>
      <c r="Q85" s="134"/>
      <c r="R85" s="134"/>
      <c r="S85" s="71"/>
      <c r="U85" s="64">
        <v>6.4</v>
      </c>
      <c r="V85" s="65">
        <v>0.55000000000000004</v>
      </c>
    </row>
    <row r="86" spans="1:22" x14ac:dyDescent="0.25">
      <c r="B86" s="50" t="s">
        <v>19</v>
      </c>
      <c r="C86" s="134"/>
      <c r="D86" s="134"/>
      <c r="E86" s="134"/>
      <c r="F86" s="134"/>
      <c r="G86" s="134"/>
      <c r="H86" s="134"/>
      <c r="I86" s="134"/>
      <c r="J86" s="134"/>
      <c r="K86" s="134"/>
      <c r="L86" s="134"/>
      <c r="M86" s="134"/>
      <c r="N86" s="136"/>
      <c r="O86" s="136"/>
      <c r="P86" s="134"/>
      <c r="Q86" s="134"/>
      <c r="R86" s="134"/>
      <c r="S86" s="71"/>
      <c r="U86" s="64">
        <v>6.5</v>
      </c>
      <c r="V86" s="65">
        <v>0.55000000000000004</v>
      </c>
    </row>
    <row r="87" spans="1:22" x14ac:dyDescent="0.25">
      <c r="B87" s="50" t="s">
        <v>20</v>
      </c>
      <c r="C87" s="134"/>
      <c r="D87" s="134"/>
      <c r="E87" s="134"/>
      <c r="F87" s="134"/>
      <c r="G87" s="134"/>
      <c r="H87" s="134"/>
      <c r="I87" s="134"/>
      <c r="J87" s="134"/>
      <c r="K87" s="134"/>
      <c r="L87" s="134"/>
      <c r="M87" s="134"/>
      <c r="N87" s="136"/>
      <c r="O87" s="136"/>
      <c r="P87" s="134"/>
      <c r="Q87" s="134"/>
      <c r="R87" s="134"/>
      <c r="S87" s="71"/>
      <c r="U87" s="64">
        <v>6.6</v>
      </c>
      <c r="V87" s="65">
        <v>0.55000000000000004</v>
      </c>
    </row>
    <row r="88" spans="1:22" x14ac:dyDescent="0.25">
      <c r="B88" s="50" t="s">
        <v>21</v>
      </c>
      <c r="C88" s="134"/>
      <c r="D88" s="134"/>
      <c r="E88" s="134"/>
      <c r="F88" s="134"/>
      <c r="G88" s="134"/>
      <c r="H88" s="134"/>
      <c r="I88" s="134"/>
      <c r="J88" s="134"/>
      <c r="K88" s="134"/>
      <c r="L88" s="134"/>
      <c r="M88" s="134"/>
      <c r="N88" s="136"/>
      <c r="O88" s="136"/>
      <c r="P88" s="134"/>
      <c r="Q88" s="134"/>
      <c r="R88" s="134"/>
      <c r="S88" s="71"/>
      <c r="U88" s="64">
        <v>6.7</v>
      </c>
      <c r="V88" s="65">
        <v>0.55000000000000004</v>
      </c>
    </row>
    <row r="89" spans="1:22" x14ac:dyDescent="0.25">
      <c r="B89" s="50" t="s">
        <v>33</v>
      </c>
      <c r="C89" s="134"/>
      <c r="D89" s="134"/>
      <c r="E89" s="134"/>
      <c r="F89" s="134"/>
      <c r="G89" s="134"/>
      <c r="H89" s="134"/>
      <c r="I89" s="134"/>
      <c r="J89" s="134"/>
      <c r="K89" s="134"/>
      <c r="L89" s="134"/>
      <c r="M89" s="134"/>
      <c r="N89" s="136"/>
      <c r="O89" s="136"/>
      <c r="P89" s="134"/>
      <c r="Q89" s="134"/>
      <c r="R89" s="134"/>
      <c r="S89" s="71"/>
      <c r="U89" s="64">
        <v>6.8</v>
      </c>
      <c r="V89" s="65">
        <v>0.55000000000000004</v>
      </c>
    </row>
    <row r="90" spans="1:22" x14ac:dyDescent="0.25">
      <c r="B90" s="50" t="s">
        <v>34</v>
      </c>
      <c r="C90" s="134"/>
      <c r="D90" s="134"/>
      <c r="E90" s="134"/>
      <c r="F90" s="134"/>
      <c r="G90" s="134"/>
      <c r="H90" s="134"/>
      <c r="I90" s="134"/>
      <c r="J90" s="134"/>
      <c r="K90" s="134"/>
      <c r="L90" s="134"/>
      <c r="M90" s="134"/>
      <c r="N90" s="136"/>
      <c r="O90" s="136"/>
      <c r="P90" s="134"/>
      <c r="Q90" s="134"/>
      <c r="R90" s="134"/>
      <c r="S90" s="71"/>
      <c r="U90" s="64">
        <v>6.9</v>
      </c>
      <c r="V90" s="65">
        <v>0.55000000000000004</v>
      </c>
    </row>
    <row r="91" spans="1:22" x14ac:dyDescent="0.25">
      <c r="C91" s="24"/>
      <c r="D91" s="24"/>
      <c r="E91" s="24"/>
      <c r="F91" s="24"/>
      <c r="G91" s="24"/>
      <c r="H91" s="24"/>
      <c r="I91" s="24"/>
      <c r="J91" s="24"/>
      <c r="K91" s="24"/>
      <c r="L91" s="24"/>
      <c r="M91" s="24"/>
      <c r="N91" s="24"/>
      <c r="O91" s="24"/>
      <c r="P91" s="24"/>
      <c r="Q91" s="24"/>
      <c r="R91" s="24"/>
      <c r="U91" s="64">
        <v>7</v>
      </c>
      <c r="V91" s="65">
        <v>0.6</v>
      </c>
    </row>
    <row r="92" spans="1:22" ht="23.25" x14ac:dyDescent="0.25">
      <c r="B92" s="8"/>
      <c r="C92" s="119" t="s">
        <v>94</v>
      </c>
      <c r="D92" s="119" t="s">
        <v>95</v>
      </c>
      <c r="E92" s="119" t="s">
        <v>96</v>
      </c>
      <c r="F92" s="119" t="s">
        <v>97</v>
      </c>
      <c r="G92" s="119" t="s">
        <v>98</v>
      </c>
      <c r="H92" s="119" t="s">
        <v>99</v>
      </c>
      <c r="I92" s="119" t="s">
        <v>100</v>
      </c>
      <c r="J92" s="120" t="s">
        <v>101</v>
      </c>
      <c r="K92" s="120" t="s">
        <v>102</v>
      </c>
      <c r="L92" s="120" t="s">
        <v>103</v>
      </c>
      <c r="M92" s="120" t="s">
        <v>104</v>
      </c>
      <c r="N92" s="120" t="s">
        <v>105</v>
      </c>
      <c r="O92" s="120" t="s">
        <v>106</v>
      </c>
      <c r="P92" s="120" t="s">
        <v>107</v>
      </c>
      <c r="Q92" s="120" t="s">
        <v>108</v>
      </c>
      <c r="R92" s="120" t="s">
        <v>109</v>
      </c>
      <c r="U92" s="64">
        <v>7.1</v>
      </c>
      <c r="V92" s="65">
        <v>0.6</v>
      </c>
    </row>
    <row r="93" spans="1:22" x14ac:dyDescent="0.25">
      <c r="A93" s="132" t="s">
        <v>65</v>
      </c>
      <c r="B93" s="50" t="s">
        <v>14</v>
      </c>
      <c r="C93" s="134"/>
      <c r="D93" s="134"/>
      <c r="E93" s="134"/>
      <c r="F93" s="134"/>
      <c r="G93" s="134"/>
      <c r="H93" s="134"/>
      <c r="I93" s="134"/>
      <c r="J93" s="135"/>
      <c r="K93" s="136"/>
      <c r="L93" s="136"/>
      <c r="M93" s="135"/>
      <c r="N93" s="136"/>
      <c r="O93" s="136"/>
      <c r="P93" s="136"/>
      <c r="Q93" s="136"/>
      <c r="R93" s="136"/>
      <c r="U93" s="64">
        <v>7.2</v>
      </c>
      <c r="V93" s="65">
        <v>0.6</v>
      </c>
    </row>
    <row r="94" spans="1:22" x14ac:dyDescent="0.25">
      <c r="B94" s="50" t="s">
        <v>15</v>
      </c>
      <c r="C94" s="134"/>
      <c r="D94" s="134"/>
      <c r="E94" s="134"/>
      <c r="F94" s="134"/>
      <c r="G94" s="134"/>
      <c r="H94" s="134"/>
      <c r="I94" s="134"/>
      <c r="J94" s="135"/>
      <c r="K94" s="136"/>
      <c r="L94" s="136"/>
      <c r="M94" s="135"/>
      <c r="N94" s="136"/>
      <c r="O94" s="136"/>
      <c r="P94" s="136"/>
      <c r="Q94" s="136"/>
      <c r="R94" s="136"/>
      <c r="U94" s="64">
        <v>7.3</v>
      </c>
      <c r="V94" s="65">
        <v>0.6</v>
      </c>
    </row>
    <row r="95" spans="1:22" x14ac:dyDescent="0.25">
      <c r="B95" s="50" t="s">
        <v>16</v>
      </c>
      <c r="C95" s="134"/>
      <c r="D95" s="134"/>
      <c r="E95" s="134"/>
      <c r="F95" s="134"/>
      <c r="G95" s="134"/>
      <c r="H95" s="134"/>
      <c r="I95" s="134"/>
      <c r="J95" s="135"/>
      <c r="K95" s="136"/>
      <c r="L95" s="136"/>
      <c r="M95" s="135"/>
      <c r="N95" s="136"/>
      <c r="O95" s="136"/>
      <c r="P95" s="136"/>
      <c r="Q95" s="136"/>
      <c r="R95" s="136"/>
      <c r="U95" s="64">
        <v>7.4</v>
      </c>
      <c r="V95" s="65">
        <v>0.6</v>
      </c>
    </row>
    <row r="96" spans="1:22" x14ac:dyDescent="0.25">
      <c r="B96" s="50" t="s">
        <v>17</v>
      </c>
      <c r="C96" s="104">
        <v>101.9</v>
      </c>
      <c r="D96" s="104">
        <v>113.5</v>
      </c>
      <c r="E96" s="104">
        <v>87.1</v>
      </c>
      <c r="F96" s="104">
        <v>96</v>
      </c>
      <c r="G96" s="104">
        <v>126.2</v>
      </c>
      <c r="H96" s="104">
        <v>97.7</v>
      </c>
      <c r="I96" s="104">
        <v>103.9</v>
      </c>
      <c r="J96" s="107">
        <v>95.4</v>
      </c>
      <c r="K96" s="106">
        <v>109.7</v>
      </c>
      <c r="L96" s="106">
        <v>112.8</v>
      </c>
      <c r="M96" s="107">
        <v>116.7</v>
      </c>
      <c r="N96" s="106">
        <v>142</v>
      </c>
      <c r="O96" s="106">
        <v>131.69999999999999</v>
      </c>
      <c r="P96" s="106">
        <v>109.9</v>
      </c>
      <c r="Q96" s="106">
        <v>108.4</v>
      </c>
      <c r="R96" s="106">
        <v>50.5</v>
      </c>
      <c r="U96" s="64">
        <v>7.5</v>
      </c>
      <c r="V96" s="65">
        <v>0.6</v>
      </c>
    </row>
    <row r="97" spans="2:22" x14ac:dyDescent="0.25">
      <c r="B97" s="50" t="s">
        <v>18</v>
      </c>
      <c r="C97" s="134"/>
      <c r="D97" s="134"/>
      <c r="E97" s="134"/>
      <c r="F97" s="134"/>
      <c r="G97" s="134"/>
      <c r="H97" s="134"/>
      <c r="I97" s="134"/>
      <c r="J97" s="135"/>
      <c r="K97" s="136"/>
      <c r="L97" s="136"/>
      <c r="M97" s="135"/>
      <c r="N97" s="136"/>
      <c r="O97" s="136"/>
      <c r="P97" s="136"/>
      <c r="Q97" s="136"/>
      <c r="R97" s="136"/>
      <c r="U97" s="64">
        <v>7.6</v>
      </c>
      <c r="V97" s="65">
        <v>0.6</v>
      </c>
    </row>
    <row r="98" spans="2:22" x14ac:dyDescent="0.25">
      <c r="B98" s="50" t="s">
        <v>19</v>
      </c>
      <c r="C98" s="134"/>
      <c r="D98" s="134"/>
      <c r="E98" s="134"/>
      <c r="F98" s="134"/>
      <c r="G98" s="134"/>
      <c r="H98" s="134"/>
      <c r="I98" s="134"/>
      <c r="J98" s="135"/>
      <c r="K98" s="136"/>
      <c r="L98" s="136"/>
      <c r="M98" s="135"/>
      <c r="N98" s="136"/>
      <c r="O98" s="136"/>
      <c r="P98" s="136"/>
      <c r="Q98" s="136"/>
      <c r="R98" s="136"/>
      <c r="U98" s="64">
        <v>7.7</v>
      </c>
      <c r="V98" s="65">
        <v>0.6</v>
      </c>
    </row>
    <row r="99" spans="2:22" x14ac:dyDescent="0.25">
      <c r="B99" s="50" t="s">
        <v>20</v>
      </c>
      <c r="C99" s="134"/>
      <c r="D99" s="134"/>
      <c r="E99" s="134"/>
      <c r="F99" s="134"/>
      <c r="G99" s="134"/>
      <c r="H99" s="134"/>
      <c r="I99" s="134"/>
      <c r="J99" s="135"/>
      <c r="K99" s="136"/>
      <c r="L99" s="136"/>
      <c r="M99" s="135"/>
      <c r="N99" s="136"/>
      <c r="O99" s="136"/>
      <c r="P99" s="136"/>
      <c r="Q99" s="136"/>
      <c r="R99" s="136"/>
      <c r="U99" s="64">
        <v>7.8</v>
      </c>
      <c r="V99" s="65">
        <v>0.6</v>
      </c>
    </row>
    <row r="100" spans="2:22" x14ac:dyDescent="0.25">
      <c r="B100" s="50" t="s">
        <v>21</v>
      </c>
      <c r="C100" s="134"/>
      <c r="D100" s="134"/>
      <c r="E100" s="134"/>
      <c r="F100" s="134"/>
      <c r="G100" s="134"/>
      <c r="H100" s="134"/>
      <c r="I100" s="134"/>
      <c r="J100" s="135"/>
      <c r="K100" s="136"/>
      <c r="L100" s="136"/>
      <c r="M100" s="135"/>
      <c r="N100" s="136"/>
      <c r="O100" s="136"/>
      <c r="P100" s="136"/>
      <c r="Q100" s="136"/>
      <c r="R100" s="136"/>
      <c r="U100" s="64">
        <v>7.9</v>
      </c>
      <c r="V100" s="65">
        <v>0.6</v>
      </c>
    </row>
    <row r="101" spans="2:22" x14ac:dyDescent="0.25">
      <c r="B101" s="50" t="s">
        <v>33</v>
      </c>
      <c r="C101" s="134"/>
      <c r="D101" s="134"/>
      <c r="E101" s="134"/>
      <c r="F101" s="134"/>
      <c r="G101" s="134"/>
      <c r="H101" s="134"/>
      <c r="I101" s="134"/>
      <c r="J101" s="135"/>
      <c r="K101" s="136"/>
      <c r="L101" s="136"/>
      <c r="M101" s="135"/>
      <c r="N101" s="136"/>
      <c r="O101" s="136"/>
      <c r="P101" s="136"/>
      <c r="Q101" s="136"/>
      <c r="R101" s="136"/>
      <c r="U101" s="64">
        <v>8</v>
      </c>
      <c r="V101" s="65">
        <v>0.6</v>
      </c>
    </row>
    <row r="102" spans="2:22" x14ac:dyDescent="0.25">
      <c r="B102" s="50" t="s">
        <v>34</v>
      </c>
      <c r="C102" s="134"/>
      <c r="D102" s="134"/>
      <c r="E102" s="134"/>
      <c r="F102" s="134"/>
      <c r="G102" s="134"/>
      <c r="H102" s="134"/>
      <c r="I102" s="134"/>
      <c r="J102" s="135"/>
      <c r="K102" s="136"/>
      <c r="L102" s="136"/>
      <c r="M102" s="135"/>
      <c r="N102" s="136"/>
      <c r="O102" s="136"/>
      <c r="P102" s="136"/>
      <c r="Q102" s="136"/>
      <c r="R102" s="136"/>
      <c r="U102" s="64">
        <v>8.1</v>
      </c>
      <c r="V102" s="65">
        <v>0.6</v>
      </c>
    </row>
    <row r="103" spans="2:22" x14ac:dyDescent="0.25">
      <c r="U103" s="64">
        <v>8.1999999999999993</v>
      </c>
      <c r="V103" s="65">
        <v>0.6</v>
      </c>
    </row>
    <row r="104" spans="2:22" x14ac:dyDescent="0.25">
      <c r="U104" s="64">
        <v>8.3000000000000007</v>
      </c>
      <c r="V104" s="65">
        <v>0.6</v>
      </c>
    </row>
    <row r="105" spans="2:22" x14ac:dyDescent="0.25">
      <c r="U105" s="64">
        <v>8.4</v>
      </c>
      <c r="V105" s="65">
        <v>0.6</v>
      </c>
    </row>
    <row r="106" spans="2:22" x14ac:dyDescent="0.25">
      <c r="U106" s="64">
        <v>8.5</v>
      </c>
      <c r="V106" s="65">
        <v>0.6</v>
      </c>
    </row>
    <row r="107" spans="2:22" x14ac:dyDescent="0.25">
      <c r="U107" s="64">
        <v>8.6</v>
      </c>
      <c r="V107" s="65">
        <v>0.6</v>
      </c>
    </row>
    <row r="108" spans="2:22" x14ac:dyDescent="0.25">
      <c r="U108" s="64">
        <v>8.6999999999999993</v>
      </c>
      <c r="V108" s="65">
        <v>0.6</v>
      </c>
    </row>
    <row r="109" spans="2:22" x14ac:dyDescent="0.25">
      <c r="U109" s="64">
        <v>8.8000000000000007</v>
      </c>
      <c r="V109" s="65">
        <v>0.6</v>
      </c>
    </row>
    <row r="110" spans="2:22" x14ac:dyDescent="0.25">
      <c r="U110" s="64">
        <v>8.9</v>
      </c>
      <c r="V110" s="65">
        <v>0.6</v>
      </c>
    </row>
    <row r="111" spans="2:22" x14ac:dyDescent="0.25">
      <c r="U111" s="64">
        <v>9</v>
      </c>
      <c r="V111" s="65">
        <v>0.6</v>
      </c>
    </row>
    <row r="112" spans="2:22" x14ac:dyDescent="0.25">
      <c r="U112" s="64">
        <v>9.1</v>
      </c>
      <c r="V112" s="65">
        <v>0.6</v>
      </c>
    </row>
    <row r="113" spans="21:22" x14ac:dyDescent="0.25">
      <c r="U113" s="64">
        <v>9.1999999999999993</v>
      </c>
      <c r="V113" s="65">
        <v>0.6</v>
      </c>
    </row>
    <row r="114" spans="21:22" x14ac:dyDescent="0.25">
      <c r="U114" s="64">
        <v>9.3000000000000007</v>
      </c>
      <c r="V114" s="65">
        <v>0.6</v>
      </c>
    </row>
    <row r="115" spans="21:22" x14ac:dyDescent="0.25">
      <c r="U115" s="64">
        <v>9.4</v>
      </c>
      <c r="V115" s="65">
        <v>0.6</v>
      </c>
    </row>
    <row r="116" spans="21:22" x14ac:dyDescent="0.25">
      <c r="U116" s="64">
        <v>9.5</v>
      </c>
      <c r="V116" s="65">
        <v>0.6</v>
      </c>
    </row>
    <row r="117" spans="21:22" x14ac:dyDescent="0.25">
      <c r="U117" s="64">
        <v>9.6</v>
      </c>
      <c r="V117" s="65">
        <v>0.6</v>
      </c>
    </row>
    <row r="118" spans="21:22" x14ac:dyDescent="0.25">
      <c r="U118" s="64">
        <v>9.6999999999999993</v>
      </c>
      <c r="V118" s="65">
        <v>0.6</v>
      </c>
    </row>
    <row r="119" spans="21:22" x14ac:dyDescent="0.25">
      <c r="U119" s="64">
        <v>9.8000000000000007</v>
      </c>
      <c r="V119" s="65">
        <v>0.6</v>
      </c>
    </row>
    <row r="120" spans="21:22" x14ac:dyDescent="0.25">
      <c r="U120" s="64">
        <v>9.9</v>
      </c>
      <c r="V120" s="65">
        <v>0.6</v>
      </c>
    </row>
    <row r="121" spans="21:22" x14ac:dyDescent="0.25">
      <c r="U121" s="64">
        <v>10</v>
      </c>
      <c r="V121" s="65">
        <v>0.65</v>
      </c>
    </row>
    <row r="122" spans="21:22" x14ac:dyDescent="0.25">
      <c r="U122" s="64">
        <v>10.1</v>
      </c>
      <c r="V122" s="65">
        <v>0.65</v>
      </c>
    </row>
    <row r="123" spans="21:22" x14ac:dyDescent="0.25">
      <c r="U123" s="64">
        <v>10.199999999999999</v>
      </c>
      <c r="V123" s="65">
        <v>0.65</v>
      </c>
    </row>
    <row r="124" spans="21:22" x14ac:dyDescent="0.25">
      <c r="U124" s="64">
        <v>10.3</v>
      </c>
      <c r="V124" s="65">
        <v>0.65</v>
      </c>
    </row>
    <row r="125" spans="21:22" x14ac:dyDescent="0.25">
      <c r="U125" s="64">
        <v>10.4</v>
      </c>
      <c r="V125" s="65">
        <v>0.65</v>
      </c>
    </row>
    <row r="126" spans="21:22" x14ac:dyDescent="0.25">
      <c r="U126" s="64">
        <v>10.5</v>
      </c>
      <c r="V126" s="65">
        <v>0.65</v>
      </c>
    </row>
    <row r="127" spans="21:22" x14ac:dyDescent="0.25">
      <c r="U127" s="64">
        <v>10.6</v>
      </c>
      <c r="V127" s="65">
        <v>0.65</v>
      </c>
    </row>
    <row r="128" spans="21:22" x14ac:dyDescent="0.25">
      <c r="U128" s="64">
        <v>10.7</v>
      </c>
      <c r="V128" s="65">
        <v>0.65</v>
      </c>
    </row>
    <row r="129" spans="21:22" x14ac:dyDescent="0.25">
      <c r="U129" s="64">
        <v>10.8</v>
      </c>
      <c r="V129" s="65">
        <v>0.65</v>
      </c>
    </row>
    <row r="130" spans="21:22" x14ac:dyDescent="0.25">
      <c r="U130" s="64">
        <v>10.9</v>
      </c>
      <c r="V130" s="65">
        <v>0.65</v>
      </c>
    </row>
    <row r="131" spans="21:22" x14ac:dyDescent="0.25">
      <c r="U131" s="64">
        <v>11</v>
      </c>
      <c r="V131" s="65">
        <v>0.65</v>
      </c>
    </row>
    <row r="132" spans="21:22" x14ac:dyDescent="0.25">
      <c r="U132" s="64">
        <v>11.1</v>
      </c>
      <c r="V132" s="65">
        <v>0.65</v>
      </c>
    </row>
    <row r="133" spans="21:22" x14ac:dyDescent="0.25">
      <c r="U133" s="64">
        <v>11.2</v>
      </c>
      <c r="V133" s="65">
        <v>0.65</v>
      </c>
    </row>
    <row r="134" spans="21:22" x14ac:dyDescent="0.25">
      <c r="U134" s="64">
        <v>11.3</v>
      </c>
      <c r="V134" s="65">
        <v>0.65</v>
      </c>
    </row>
    <row r="135" spans="21:22" x14ac:dyDescent="0.25">
      <c r="U135" s="64">
        <v>11.4</v>
      </c>
      <c r="V135" s="65">
        <v>0.65</v>
      </c>
    </row>
    <row r="136" spans="21:22" x14ac:dyDescent="0.25">
      <c r="U136" s="64">
        <v>11.5</v>
      </c>
      <c r="V136" s="65">
        <v>0.65</v>
      </c>
    </row>
    <row r="137" spans="21:22" x14ac:dyDescent="0.25">
      <c r="U137" s="64">
        <v>11.6</v>
      </c>
      <c r="V137" s="65">
        <v>0.65</v>
      </c>
    </row>
    <row r="138" spans="21:22" x14ac:dyDescent="0.25">
      <c r="U138" s="64">
        <v>11.7</v>
      </c>
      <c r="V138" s="65">
        <v>0.65</v>
      </c>
    </row>
    <row r="139" spans="21:22" x14ac:dyDescent="0.25">
      <c r="U139" s="64">
        <v>11.8</v>
      </c>
      <c r="V139" s="65">
        <v>0.65</v>
      </c>
    </row>
    <row r="140" spans="21:22" x14ac:dyDescent="0.25">
      <c r="U140" s="64">
        <v>11.9</v>
      </c>
      <c r="V140" s="65">
        <v>0.65</v>
      </c>
    </row>
    <row r="141" spans="21:22" x14ac:dyDescent="0.25">
      <c r="U141" s="64">
        <v>12</v>
      </c>
      <c r="V141" s="65">
        <v>0.65</v>
      </c>
    </row>
    <row r="142" spans="21:22" x14ac:dyDescent="0.25">
      <c r="U142" s="64">
        <v>12.1</v>
      </c>
      <c r="V142" s="65">
        <v>0.65</v>
      </c>
    </row>
    <row r="143" spans="21:22" x14ac:dyDescent="0.25">
      <c r="U143" s="64">
        <v>12.2</v>
      </c>
      <c r="V143" s="65">
        <v>0.65</v>
      </c>
    </row>
    <row r="144" spans="21:22" x14ac:dyDescent="0.25">
      <c r="U144" s="64">
        <v>12.3</v>
      </c>
      <c r="V144" s="65">
        <v>0.65</v>
      </c>
    </row>
    <row r="145" spans="21:22" x14ac:dyDescent="0.25">
      <c r="U145" s="64">
        <v>12.4</v>
      </c>
      <c r="V145" s="65">
        <v>0.65</v>
      </c>
    </row>
    <row r="146" spans="21:22" x14ac:dyDescent="0.25">
      <c r="U146" s="64">
        <v>12.5</v>
      </c>
      <c r="V146" s="65">
        <v>0.65</v>
      </c>
    </row>
    <row r="147" spans="21:22" x14ac:dyDescent="0.25">
      <c r="U147" s="64">
        <v>12.6</v>
      </c>
      <c r="V147" s="65">
        <v>0.65</v>
      </c>
    </row>
    <row r="148" spans="21:22" x14ac:dyDescent="0.25">
      <c r="U148" s="64">
        <v>12.7</v>
      </c>
      <c r="V148" s="65">
        <v>0.65</v>
      </c>
    </row>
    <row r="149" spans="21:22" x14ac:dyDescent="0.25">
      <c r="U149" s="64">
        <v>12.8</v>
      </c>
      <c r="V149" s="65">
        <v>0.65</v>
      </c>
    </row>
    <row r="150" spans="21:22" x14ac:dyDescent="0.25">
      <c r="U150" s="64">
        <v>12.9</v>
      </c>
      <c r="V150" s="65">
        <v>0.65</v>
      </c>
    </row>
    <row r="151" spans="21:22" x14ac:dyDescent="0.25">
      <c r="U151" s="64">
        <v>13</v>
      </c>
      <c r="V151" s="65">
        <v>0.75</v>
      </c>
    </row>
    <row r="152" spans="21:22" x14ac:dyDescent="0.25">
      <c r="U152" s="64">
        <v>13.1</v>
      </c>
      <c r="V152" s="65">
        <v>0.75</v>
      </c>
    </row>
    <row r="153" spans="21:22" x14ac:dyDescent="0.25">
      <c r="U153" s="64">
        <v>13.2</v>
      </c>
      <c r="V153" s="65">
        <v>0.75</v>
      </c>
    </row>
    <row r="154" spans="21:22" x14ac:dyDescent="0.25">
      <c r="U154" s="64">
        <v>13.3</v>
      </c>
      <c r="V154" s="65">
        <v>0.75</v>
      </c>
    </row>
    <row r="155" spans="21:22" x14ac:dyDescent="0.25">
      <c r="U155" s="64">
        <v>13.4</v>
      </c>
      <c r="V155" s="65">
        <v>0.75</v>
      </c>
    </row>
    <row r="156" spans="21:22" x14ac:dyDescent="0.25">
      <c r="U156" s="64">
        <v>13.5</v>
      </c>
      <c r="V156" s="65">
        <v>0.75</v>
      </c>
    </row>
    <row r="157" spans="21:22" x14ac:dyDescent="0.25">
      <c r="U157" s="64">
        <v>13.6</v>
      </c>
      <c r="V157" s="65">
        <v>0.75</v>
      </c>
    </row>
    <row r="158" spans="21:22" x14ac:dyDescent="0.25">
      <c r="U158" s="64">
        <v>13.7</v>
      </c>
      <c r="V158" s="65">
        <v>0.75</v>
      </c>
    </row>
    <row r="159" spans="21:22" x14ac:dyDescent="0.25">
      <c r="U159" s="64">
        <v>13.8</v>
      </c>
      <c r="V159" s="65">
        <v>0.75</v>
      </c>
    </row>
    <row r="160" spans="21:22" x14ac:dyDescent="0.25">
      <c r="U160" s="64">
        <v>13.9</v>
      </c>
      <c r="V160" s="65">
        <v>0.75</v>
      </c>
    </row>
    <row r="161" spans="21:22" x14ac:dyDescent="0.25">
      <c r="U161" s="64">
        <v>14</v>
      </c>
      <c r="V161" s="65">
        <v>0.75</v>
      </c>
    </row>
    <row r="162" spans="21:22" x14ac:dyDescent="0.25">
      <c r="U162" s="64">
        <v>14.1</v>
      </c>
      <c r="V162" s="65">
        <v>0.75</v>
      </c>
    </row>
    <row r="163" spans="21:22" x14ac:dyDescent="0.25">
      <c r="U163" s="64">
        <v>14.2</v>
      </c>
      <c r="V163" s="65">
        <v>0.75</v>
      </c>
    </row>
    <row r="164" spans="21:22" x14ac:dyDescent="0.25">
      <c r="U164" s="64">
        <v>14.3</v>
      </c>
      <c r="V164" s="65">
        <v>0.75</v>
      </c>
    </row>
    <row r="165" spans="21:22" x14ac:dyDescent="0.25">
      <c r="U165" s="64">
        <v>14.4</v>
      </c>
      <c r="V165" s="65">
        <v>0.75</v>
      </c>
    </row>
    <row r="166" spans="21:22" x14ac:dyDescent="0.25">
      <c r="U166" s="64">
        <v>14.5</v>
      </c>
      <c r="V166" s="65">
        <v>0.75</v>
      </c>
    </row>
    <row r="167" spans="21:22" x14ac:dyDescent="0.25">
      <c r="U167" s="64">
        <v>14.6</v>
      </c>
      <c r="V167" s="65">
        <v>0.75</v>
      </c>
    </row>
    <row r="168" spans="21:22" x14ac:dyDescent="0.25">
      <c r="U168" s="64">
        <v>14.7</v>
      </c>
      <c r="V168" s="65">
        <v>0.75</v>
      </c>
    </row>
    <row r="169" spans="21:22" x14ac:dyDescent="0.25">
      <c r="U169" s="64">
        <v>14.8</v>
      </c>
      <c r="V169" s="65">
        <v>0.75</v>
      </c>
    </row>
    <row r="170" spans="21:22" x14ac:dyDescent="0.25">
      <c r="U170" s="64">
        <v>14.9</v>
      </c>
      <c r="V170" s="65">
        <v>0.75</v>
      </c>
    </row>
    <row r="171" spans="21:22" x14ac:dyDescent="0.25">
      <c r="U171" s="64">
        <v>15</v>
      </c>
      <c r="V171" s="65">
        <v>0.75</v>
      </c>
    </row>
    <row r="172" spans="21:22" x14ac:dyDescent="0.25">
      <c r="U172" s="64">
        <v>15.1</v>
      </c>
      <c r="V172" s="65">
        <v>0.75</v>
      </c>
    </row>
    <row r="173" spans="21:22" x14ac:dyDescent="0.25">
      <c r="U173" s="64">
        <v>15.2</v>
      </c>
      <c r="V173" s="65">
        <v>0.75</v>
      </c>
    </row>
    <row r="174" spans="21:22" x14ac:dyDescent="0.25">
      <c r="U174" s="64">
        <v>15.3</v>
      </c>
      <c r="V174" s="65">
        <v>0.75</v>
      </c>
    </row>
    <row r="175" spans="21:22" x14ac:dyDescent="0.25">
      <c r="U175" s="64">
        <v>15.4</v>
      </c>
      <c r="V175" s="65">
        <v>0.75</v>
      </c>
    </row>
    <row r="176" spans="21:22" x14ac:dyDescent="0.25">
      <c r="U176" s="64">
        <v>15.5</v>
      </c>
      <c r="V176" s="65">
        <v>0.75</v>
      </c>
    </row>
    <row r="177" spans="21:22" x14ac:dyDescent="0.25">
      <c r="U177" s="64">
        <v>15.6</v>
      </c>
      <c r="V177" s="65">
        <v>0.75</v>
      </c>
    </row>
    <row r="178" spans="21:22" x14ac:dyDescent="0.25">
      <c r="U178" s="64">
        <v>15.7</v>
      </c>
      <c r="V178" s="65">
        <v>0.75</v>
      </c>
    </row>
    <row r="179" spans="21:22" x14ac:dyDescent="0.25">
      <c r="U179" s="64">
        <v>15.8</v>
      </c>
      <c r="V179" s="65">
        <v>0.75</v>
      </c>
    </row>
    <row r="180" spans="21:22" x14ac:dyDescent="0.25">
      <c r="U180" s="64">
        <v>15.9</v>
      </c>
      <c r="V180" s="65">
        <v>0.75</v>
      </c>
    </row>
    <row r="181" spans="21:22" x14ac:dyDescent="0.25">
      <c r="U181" s="64">
        <v>16</v>
      </c>
      <c r="V181" s="65">
        <v>0.8</v>
      </c>
    </row>
    <row r="182" spans="21:22" x14ac:dyDescent="0.25">
      <c r="U182" s="64">
        <v>16.100000000000001</v>
      </c>
      <c r="V182" s="65">
        <v>0.8</v>
      </c>
    </row>
    <row r="183" spans="21:22" x14ac:dyDescent="0.25">
      <c r="U183" s="64">
        <v>16.2</v>
      </c>
      <c r="V183" s="65">
        <v>0.8</v>
      </c>
    </row>
    <row r="184" spans="21:22" x14ac:dyDescent="0.25">
      <c r="U184" s="64">
        <v>16.3</v>
      </c>
      <c r="V184" s="65">
        <v>0.8</v>
      </c>
    </row>
    <row r="185" spans="21:22" x14ac:dyDescent="0.25">
      <c r="U185" s="64">
        <v>16.399999999999999</v>
      </c>
      <c r="V185" s="65">
        <v>0.8</v>
      </c>
    </row>
    <row r="186" spans="21:22" x14ac:dyDescent="0.25">
      <c r="U186" s="64">
        <v>16.5</v>
      </c>
      <c r="V186" s="65">
        <v>0.8</v>
      </c>
    </row>
    <row r="187" spans="21:22" x14ac:dyDescent="0.25">
      <c r="U187" s="64">
        <v>16.600000000000001</v>
      </c>
      <c r="V187" s="65">
        <v>0.8</v>
      </c>
    </row>
    <row r="188" spans="21:22" x14ac:dyDescent="0.25">
      <c r="U188" s="64">
        <v>16.7</v>
      </c>
      <c r="V188" s="65">
        <v>0.8</v>
      </c>
    </row>
    <row r="189" spans="21:22" x14ac:dyDescent="0.25">
      <c r="U189" s="64">
        <v>16.8</v>
      </c>
      <c r="V189" s="65">
        <v>0.8</v>
      </c>
    </row>
    <row r="190" spans="21:22" x14ac:dyDescent="0.25">
      <c r="U190" s="64">
        <v>16.899999999999999</v>
      </c>
      <c r="V190" s="65">
        <v>0.8</v>
      </c>
    </row>
    <row r="191" spans="21:22" x14ac:dyDescent="0.25">
      <c r="U191" s="64">
        <v>17</v>
      </c>
      <c r="V191" s="65">
        <v>0.8</v>
      </c>
    </row>
    <row r="192" spans="21:22" x14ac:dyDescent="0.25">
      <c r="U192" s="64">
        <v>17.100000000000001</v>
      </c>
      <c r="V192" s="65">
        <v>0.8</v>
      </c>
    </row>
    <row r="193" spans="21:22" x14ac:dyDescent="0.25">
      <c r="U193" s="64">
        <v>17.2</v>
      </c>
      <c r="V193" s="65">
        <v>0.8</v>
      </c>
    </row>
    <row r="194" spans="21:22" x14ac:dyDescent="0.25">
      <c r="U194" s="64">
        <v>17.3</v>
      </c>
      <c r="V194" s="65">
        <v>0.8</v>
      </c>
    </row>
    <row r="195" spans="21:22" x14ac:dyDescent="0.25">
      <c r="U195" s="64">
        <v>17.399999999999999</v>
      </c>
      <c r="V195" s="65">
        <v>0.8</v>
      </c>
    </row>
    <row r="196" spans="21:22" x14ac:dyDescent="0.25">
      <c r="U196" s="64">
        <v>17.5</v>
      </c>
      <c r="V196" s="65">
        <v>0.8</v>
      </c>
    </row>
    <row r="197" spans="21:22" x14ac:dyDescent="0.25">
      <c r="U197" s="64">
        <v>17.600000000000001</v>
      </c>
      <c r="V197" s="65">
        <v>0.8</v>
      </c>
    </row>
    <row r="198" spans="21:22" x14ac:dyDescent="0.25">
      <c r="U198" s="64">
        <v>17.7</v>
      </c>
      <c r="V198" s="65">
        <v>0.8</v>
      </c>
    </row>
    <row r="199" spans="21:22" x14ac:dyDescent="0.25">
      <c r="U199" s="64">
        <v>17.8</v>
      </c>
      <c r="V199" s="65">
        <v>0.8</v>
      </c>
    </row>
    <row r="200" spans="21:22" x14ac:dyDescent="0.25">
      <c r="U200" s="64">
        <v>17.899999999999999</v>
      </c>
      <c r="V200" s="65">
        <v>0.8</v>
      </c>
    </row>
    <row r="201" spans="21:22" x14ac:dyDescent="0.25">
      <c r="U201" s="64">
        <v>18</v>
      </c>
      <c r="V201" s="65">
        <v>0.8</v>
      </c>
    </row>
    <row r="202" spans="21:22" x14ac:dyDescent="0.25">
      <c r="U202" s="64">
        <v>18.100000000000001</v>
      </c>
      <c r="V202" s="65">
        <v>0.8</v>
      </c>
    </row>
    <row r="203" spans="21:22" x14ac:dyDescent="0.25">
      <c r="U203" s="64">
        <v>18.2</v>
      </c>
      <c r="V203" s="65">
        <v>0.8</v>
      </c>
    </row>
    <row r="204" spans="21:22" x14ac:dyDescent="0.25">
      <c r="U204" s="64">
        <v>18.3</v>
      </c>
      <c r="V204" s="65">
        <v>0.8</v>
      </c>
    </row>
    <row r="205" spans="21:22" x14ac:dyDescent="0.25">
      <c r="U205" s="64">
        <v>18.399999999999999</v>
      </c>
      <c r="V205" s="65">
        <v>0.8</v>
      </c>
    </row>
    <row r="206" spans="21:22" x14ac:dyDescent="0.25">
      <c r="U206" s="64">
        <v>18.5</v>
      </c>
      <c r="V206" s="65">
        <v>0.8</v>
      </c>
    </row>
    <row r="207" spans="21:22" x14ac:dyDescent="0.25">
      <c r="U207" s="64">
        <v>18.600000000000001</v>
      </c>
      <c r="V207" s="65">
        <v>0.8</v>
      </c>
    </row>
    <row r="208" spans="21:22" x14ac:dyDescent="0.25">
      <c r="U208" s="64">
        <v>18.7</v>
      </c>
      <c r="V208" s="65">
        <v>0.8</v>
      </c>
    </row>
    <row r="209" spans="21:22" x14ac:dyDescent="0.25">
      <c r="U209" s="64">
        <v>18.8</v>
      </c>
      <c r="V209" s="65">
        <v>0.8</v>
      </c>
    </row>
    <row r="210" spans="21:22" x14ac:dyDescent="0.25">
      <c r="U210" s="64">
        <v>18.899999999999999</v>
      </c>
      <c r="V210" s="65">
        <v>0.8</v>
      </c>
    </row>
    <row r="211" spans="21:22" x14ac:dyDescent="0.25">
      <c r="U211" s="64">
        <v>19</v>
      </c>
      <c r="V211" s="65">
        <v>0.8</v>
      </c>
    </row>
    <row r="212" spans="21:22" x14ac:dyDescent="0.25">
      <c r="U212" s="64">
        <v>19.100000000000001</v>
      </c>
      <c r="V212" s="65">
        <v>0.8</v>
      </c>
    </row>
    <row r="213" spans="21:22" x14ac:dyDescent="0.25">
      <c r="U213" s="64">
        <v>19.2</v>
      </c>
      <c r="V213" s="65">
        <v>0.8</v>
      </c>
    </row>
    <row r="214" spans="21:22" x14ac:dyDescent="0.25">
      <c r="U214" s="64">
        <v>19.3</v>
      </c>
      <c r="V214" s="65">
        <v>0.8</v>
      </c>
    </row>
    <row r="215" spans="21:22" x14ac:dyDescent="0.25">
      <c r="U215" s="64">
        <v>19.399999999999999</v>
      </c>
      <c r="V215" s="65">
        <v>0.8</v>
      </c>
    </row>
    <row r="216" spans="21:22" x14ac:dyDescent="0.25">
      <c r="U216" s="64">
        <v>19.5</v>
      </c>
      <c r="V216" s="65">
        <v>0.8</v>
      </c>
    </row>
    <row r="217" spans="21:22" x14ac:dyDescent="0.25">
      <c r="U217" s="64">
        <v>19.600000000000001</v>
      </c>
      <c r="V217" s="65">
        <v>0.8</v>
      </c>
    </row>
    <row r="218" spans="21:22" x14ac:dyDescent="0.25">
      <c r="U218" s="64">
        <v>19.7</v>
      </c>
      <c r="V218" s="65">
        <v>0.8</v>
      </c>
    </row>
    <row r="219" spans="21:22" x14ac:dyDescent="0.25">
      <c r="U219" s="64">
        <v>19.8</v>
      </c>
      <c r="V219" s="65">
        <v>0.8</v>
      </c>
    </row>
    <row r="220" spans="21:22" x14ac:dyDescent="0.25">
      <c r="U220" s="64">
        <v>19.899999999999999</v>
      </c>
      <c r="V220" s="65">
        <v>0.8</v>
      </c>
    </row>
    <row r="221" spans="21:22" x14ac:dyDescent="0.25">
      <c r="U221" s="64">
        <v>20</v>
      </c>
      <c r="V221" s="65">
        <v>0.8</v>
      </c>
    </row>
    <row r="222" spans="21:22" x14ac:dyDescent="0.25">
      <c r="U222" s="64">
        <v>20.100000000000001</v>
      </c>
      <c r="V222" s="65">
        <v>0.8</v>
      </c>
    </row>
    <row r="223" spans="21:22" x14ac:dyDescent="0.25">
      <c r="U223" s="64">
        <v>20.2</v>
      </c>
      <c r="V223" s="65">
        <v>0.8</v>
      </c>
    </row>
    <row r="224" spans="21:22" x14ac:dyDescent="0.25">
      <c r="U224" s="64">
        <v>20.3</v>
      </c>
      <c r="V224" s="65">
        <v>0.8</v>
      </c>
    </row>
    <row r="225" spans="21:22" x14ac:dyDescent="0.25">
      <c r="U225" s="64">
        <v>20.399999999999999</v>
      </c>
      <c r="V225" s="65">
        <v>0.8</v>
      </c>
    </row>
    <row r="226" spans="21:22" x14ac:dyDescent="0.25">
      <c r="U226" s="64">
        <v>20.5</v>
      </c>
      <c r="V226" s="65">
        <v>0.8</v>
      </c>
    </row>
    <row r="227" spans="21:22" x14ac:dyDescent="0.25">
      <c r="U227" s="64">
        <v>20.6</v>
      </c>
      <c r="V227" s="65">
        <v>0.8</v>
      </c>
    </row>
    <row r="228" spans="21:22" x14ac:dyDescent="0.25">
      <c r="U228" s="64">
        <v>20.7</v>
      </c>
      <c r="V228" s="65">
        <v>0.8</v>
      </c>
    </row>
    <row r="229" spans="21:22" x14ac:dyDescent="0.25">
      <c r="U229" s="64">
        <v>20.8</v>
      </c>
      <c r="V229" s="65">
        <v>0.8</v>
      </c>
    </row>
    <row r="230" spans="21:22" x14ac:dyDescent="0.25">
      <c r="U230" s="64">
        <v>20.9</v>
      </c>
      <c r="V230" s="65">
        <v>0.8</v>
      </c>
    </row>
    <row r="231" spans="21:22" x14ac:dyDescent="0.25">
      <c r="U231" s="64">
        <v>21</v>
      </c>
      <c r="V231" s="65">
        <v>0.85</v>
      </c>
    </row>
    <row r="232" spans="21:22" x14ac:dyDescent="0.25">
      <c r="U232" s="64">
        <v>21.1</v>
      </c>
      <c r="V232" s="65">
        <v>0.85</v>
      </c>
    </row>
    <row r="233" spans="21:22" x14ac:dyDescent="0.25">
      <c r="U233" s="64">
        <v>21.2</v>
      </c>
      <c r="V233" s="65">
        <v>0.85</v>
      </c>
    </row>
    <row r="234" spans="21:22" x14ac:dyDescent="0.25">
      <c r="U234" s="64">
        <v>21.3</v>
      </c>
      <c r="V234" s="65">
        <v>0.85</v>
      </c>
    </row>
    <row r="235" spans="21:22" x14ac:dyDescent="0.25">
      <c r="U235" s="64">
        <v>21.4</v>
      </c>
      <c r="V235" s="65">
        <v>0.85</v>
      </c>
    </row>
    <row r="236" spans="21:22" x14ac:dyDescent="0.25">
      <c r="U236" s="64">
        <v>21.5</v>
      </c>
      <c r="V236" s="65">
        <v>0.85</v>
      </c>
    </row>
    <row r="237" spans="21:22" x14ac:dyDescent="0.25">
      <c r="U237" s="64">
        <v>21.6</v>
      </c>
      <c r="V237" s="65">
        <v>0.85</v>
      </c>
    </row>
    <row r="238" spans="21:22" x14ac:dyDescent="0.25">
      <c r="U238" s="64">
        <v>21.7</v>
      </c>
      <c r="V238" s="65">
        <v>0.85</v>
      </c>
    </row>
    <row r="239" spans="21:22" x14ac:dyDescent="0.25">
      <c r="U239" s="64">
        <v>21.8</v>
      </c>
      <c r="V239" s="65">
        <v>0.85</v>
      </c>
    </row>
    <row r="240" spans="21:22" x14ac:dyDescent="0.25">
      <c r="U240" s="64">
        <v>21.9</v>
      </c>
      <c r="V240" s="65">
        <v>0.85</v>
      </c>
    </row>
    <row r="241" spans="21:22" x14ac:dyDescent="0.25">
      <c r="U241" s="64">
        <v>22</v>
      </c>
      <c r="V241" s="65">
        <v>0.85</v>
      </c>
    </row>
    <row r="242" spans="21:22" x14ac:dyDescent="0.25">
      <c r="U242" s="64">
        <v>22.1</v>
      </c>
      <c r="V242" s="65">
        <v>0.85</v>
      </c>
    </row>
    <row r="243" spans="21:22" x14ac:dyDescent="0.25">
      <c r="U243" s="64">
        <v>22.2</v>
      </c>
      <c r="V243" s="65">
        <v>0.85</v>
      </c>
    </row>
    <row r="244" spans="21:22" x14ac:dyDescent="0.25">
      <c r="U244" s="64">
        <v>22.3</v>
      </c>
      <c r="V244" s="65">
        <v>0.85</v>
      </c>
    </row>
    <row r="245" spans="21:22" x14ac:dyDescent="0.25">
      <c r="U245" s="64">
        <v>22.4</v>
      </c>
      <c r="V245" s="65">
        <v>0.85</v>
      </c>
    </row>
    <row r="246" spans="21:22" x14ac:dyDescent="0.25">
      <c r="U246" s="64">
        <v>22.5</v>
      </c>
      <c r="V246" s="65">
        <v>0.85</v>
      </c>
    </row>
    <row r="247" spans="21:22" x14ac:dyDescent="0.25">
      <c r="U247" s="64">
        <v>22.6</v>
      </c>
      <c r="V247" s="65">
        <v>0.85</v>
      </c>
    </row>
    <row r="248" spans="21:22" x14ac:dyDescent="0.25">
      <c r="U248" s="64">
        <v>22.7</v>
      </c>
      <c r="V248" s="65">
        <v>0.85</v>
      </c>
    </row>
    <row r="249" spans="21:22" x14ac:dyDescent="0.25">
      <c r="U249" s="64">
        <v>22.8</v>
      </c>
      <c r="V249" s="65">
        <v>0.85</v>
      </c>
    </row>
    <row r="250" spans="21:22" x14ac:dyDescent="0.25">
      <c r="U250" s="64">
        <v>22.9</v>
      </c>
      <c r="V250" s="65">
        <v>0.85</v>
      </c>
    </row>
    <row r="251" spans="21:22" x14ac:dyDescent="0.25">
      <c r="U251" s="64">
        <v>23</v>
      </c>
      <c r="V251" s="65">
        <v>0.85</v>
      </c>
    </row>
    <row r="252" spans="21:22" x14ac:dyDescent="0.25">
      <c r="U252" s="64">
        <v>23.1</v>
      </c>
      <c r="V252" s="65">
        <v>0.85</v>
      </c>
    </row>
    <row r="253" spans="21:22" x14ac:dyDescent="0.25">
      <c r="U253" s="64">
        <v>23.2</v>
      </c>
      <c r="V253" s="65">
        <v>0.85</v>
      </c>
    </row>
    <row r="254" spans="21:22" x14ac:dyDescent="0.25">
      <c r="U254" s="64">
        <v>23.3</v>
      </c>
      <c r="V254" s="65">
        <v>0.85</v>
      </c>
    </row>
    <row r="255" spans="21:22" x14ac:dyDescent="0.25">
      <c r="U255" s="64">
        <v>23.4</v>
      </c>
      <c r="V255" s="65">
        <v>0.85</v>
      </c>
    </row>
    <row r="256" spans="21:22" x14ac:dyDescent="0.25">
      <c r="U256" s="64">
        <v>23.5</v>
      </c>
      <c r="V256" s="65">
        <v>0.85</v>
      </c>
    </row>
    <row r="257" spans="21:22" x14ac:dyDescent="0.25">
      <c r="U257" s="64">
        <v>23.6</v>
      </c>
      <c r="V257" s="65">
        <v>0.85</v>
      </c>
    </row>
    <row r="258" spans="21:22" x14ac:dyDescent="0.25">
      <c r="U258" s="64">
        <v>23.7</v>
      </c>
      <c r="V258" s="65">
        <v>0.85</v>
      </c>
    </row>
    <row r="259" spans="21:22" x14ac:dyDescent="0.25">
      <c r="U259" s="64">
        <v>23.8</v>
      </c>
      <c r="V259" s="65">
        <v>0.85</v>
      </c>
    </row>
    <row r="260" spans="21:22" x14ac:dyDescent="0.25">
      <c r="U260" s="64">
        <v>23.9</v>
      </c>
      <c r="V260" s="65">
        <v>0.85</v>
      </c>
    </row>
    <row r="261" spans="21:22" x14ac:dyDescent="0.25">
      <c r="U261" s="64">
        <v>24</v>
      </c>
      <c r="V261" s="65">
        <v>0.85</v>
      </c>
    </row>
    <row r="262" spans="21:22" x14ac:dyDescent="0.25">
      <c r="U262" s="64">
        <v>24.1</v>
      </c>
      <c r="V262" s="65">
        <v>0.85</v>
      </c>
    </row>
    <row r="263" spans="21:22" x14ac:dyDescent="0.25">
      <c r="U263" s="64">
        <v>24.2</v>
      </c>
      <c r="V263" s="65">
        <v>0.85</v>
      </c>
    </row>
    <row r="264" spans="21:22" x14ac:dyDescent="0.25">
      <c r="U264" s="64">
        <v>24.3</v>
      </c>
      <c r="V264" s="65">
        <v>0.85</v>
      </c>
    </row>
    <row r="265" spans="21:22" x14ac:dyDescent="0.25">
      <c r="U265" s="64">
        <v>24.4</v>
      </c>
      <c r="V265" s="65">
        <v>0.85</v>
      </c>
    </row>
    <row r="266" spans="21:22" x14ac:dyDescent="0.25">
      <c r="U266" s="64">
        <v>24.5</v>
      </c>
      <c r="V266" s="65">
        <v>0.85</v>
      </c>
    </row>
    <row r="267" spans="21:22" x14ac:dyDescent="0.25">
      <c r="U267" s="64">
        <v>24.6</v>
      </c>
      <c r="V267" s="65">
        <v>0.85</v>
      </c>
    </row>
    <row r="268" spans="21:22" x14ac:dyDescent="0.25">
      <c r="U268" s="64">
        <v>24.7</v>
      </c>
      <c r="V268" s="65">
        <v>0.85</v>
      </c>
    </row>
    <row r="269" spans="21:22" x14ac:dyDescent="0.25">
      <c r="U269" s="64">
        <v>24.8</v>
      </c>
      <c r="V269" s="65">
        <v>0.85</v>
      </c>
    </row>
    <row r="270" spans="21:22" x14ac:dyDescent="0.25">
      <c r="U270" s="64">
        <v>24.9</v>
      </c>
      <c r="V270" s="65">
        <v>0.85</v>
      </c>
    </row>
    <row r="271" spans="21:22" x14ac:dyDescent="0.25">
      <c r="U271" s="64">
        <v>25</v>
      </c>
      <c r="V271" s="65">
        <v>0.85</v>
      </c>
    </row>
    <row r="272" spans="21:22" x14ac:dyDescent="0.25">
      <c r="U272" s="64">
        <v>25.1</v>
      </c>
      <c r="V272" s="65">
        <v>0.85</v>
      </c>
    </row>
    <row r="273" spans="21:22" x14ac:dyDescent="0.25">
      <c r="U273" s="64">
        <v>25.2</v>
      </c>
      <c r="V273" s="65">
        <v>0.85</v>
      </c>
    </row>
    <row r="274" spans="21:22" x14ac:dyDescent="0.25">
      <c r="U274" s="64">
        <v>25.3</v>
      </c>
      <c r="V274" s="65">
        <v>0.85</v>
      </c>
    </row>
    <row r="275" spans="21:22" x14ac:dyDescent="0.25">
      <c r="U275" s="64">
        <v>25.4</v>
      </c>
      <c r="V275" s="65">
        <v>0.85</v>
      </c>
    </row>
    <row r="276" spans="21:22" x14ac:dyDescent="0.25">
      <c r="U276" s="64">
        <v>25.5</v>
      </c>
      <c r="V276" s="65">
        <v>0.85</v>
      </c>
    </row>
    <row r="277" spans="21:22" x14ac:dyDescent="0.25">
      <c r="U277" s="64">
        <v>25.6</v>
      </c>
      <c r="V277" s="65">
        <v>0.85</v>
      </c>
    </row>
    <row r="278" spans="21:22" x14ac:dyDescent="0.25">
      <c r="U278" s="64">
        <v>25.7</v>
      </c>
      <c r="V278" s="65">
        <v>0.85</v>
      </c>
    </row>
    <row r="279" spans="21:22" x14ac:dyDescent="0.25">
      <c r="U279" s="64">
        <v>25.8</v>
      </c>
      <c r="V279" s="65">
        <v>0.85</v>
      </c>
    </row>
    <row r="280" spans="21:22" x14ac:dyDescent="0.25">
      <c r="U280" s="64">
        <v>25.9</v>
      </c>
      <c r="V280" s="65">
        <v>0.85</v>
      </c>
    </row>
    <row r="281" spans="21:22" x14ac:dyDescent="0.25">
      <c r="U281" s="64">
        <v>26</v>
      </c>
      <c r="V281" s="65">
        <v>0.85</v>
      </c>
    </row>
    <row r="282" spans="21:22" x14ac:dyDescent="0.25">
      <c r="U282" s="64">
        <v>26.1</v>
      </c>
      <c r="V282" s="65">
        <v>0.85</v>
      </c>
    </row>
    <row r="283" spans="21:22" x14ac:dyDescent="0.25">
      <c r="U283" s="64">
        <v>26.2</v>
      </c>
      <c r="V283" s="65">
        <v>0.85</v>
      </c>
    </row>
    <row r="284" spans="21:22" x14ac:dyDescent="0.25">
      <c r="U284" s="64">
        <v>26.3</v>
      </c>
      <c r="V284" s="65">
        <v>0.85</v>
      </c>
    </row>
    <row r="285" spans="21:22" x14ac:dyDescent="0.25">
      <c r="U285" s="64">
        <v>26.4</v>
      </c>
      <c r="V285" s="65">
        <v>0.85</v>
      </c>
    </row>
    <row r="286" spans="21:22" x14ac:dyDescent="0.25">
      <c r="U286" s="64">
        <v>26.5</v>
      </c>
      <c r="V286" s="65">
        <v>0.85</v>
      </c>
    </row>
    <row r="287" spans="21:22" x14ac:dyDescent="0.25">
      <c r="U287" s="64">
        <v>26.6</v>
      </c>
      <c r="V287" s="65">
        <v>0.85</v>
      </c>
    </row>
    <row r="288" spans="21:22" x14ac:dyDescent="0.25">
      <c r="U288" s="64">
        <v>26.7</v>
      </c>
      <c r="V288" s="65">
        <v>0.85</v>
      </c>
    </row>
    <row r="289" spans="21:22" x14ac:dyDescent="0.25">
      <c r="U289" s="64">
        <v>26.8</v>
      </c>
      <c r="V289" s="65">
        <v>0.85</v>
      </c>
    </row>
    <row r="290" spans="21:22" x14ac:dyDescent="0.25">
      <c r="U290" s="64">
        <v>26.9</v>
      </c>
      <c r="V290" s="65">
        <v>0.85</v>
      </c>
    </row>
    <row r="291" spans="21:22" x14ac:dyDescent="0.25">
      <c r="U291" s="64">
        <v>27</v>
      </c>
      <c r="V291" s="65">
        <v>0.85</v>
      </c>
    </row>
    <row r="292" spans="21:22" x14ac:dyDescent="0.25">
      <c r="U292" s="64">
        <v>27.1</v>
      </c>
      <c r="V292" s="65">
        <v>0.85</v>
      </c>
    </row>
    <row r="293" spans="21:22" x14ac:dyDescent="0.25">
      <c r="U293" s="64">
        <v>27.2</v>
      </c>
      <c r="V293" s="65">
        <v>0.85</v>
      </c>
    </row>
    <row r="294" spans="21:22" x14ac:dyDescent="0.25">
      <c r="U294" s="64">
        <v>27.3</v>
      </c>
      <c r="V294" s="65">
        <v>0.85</v>
      </c>
    </row>
    <row r="295" spans="21:22" x14ac:dyDescent="0.25">
      <c r="U295" s="64">
        <v>27.4</v>
      </c>
      <c r="V295" s="65">
        <v>0.85</v>
      </c>
    </row>
    <row r="296" spans="21:22" x14ac:dyDescent="0.25">
      <c r="U296" s="64">
        <v>27.5</v>
      </c>
      <c r="V296" s="65">
        <v>0.85</v>
      </c>
    </row>
    <row r="297" spans="21:22" x14ac:dyDescent="0.25">
      <c r="U297" s="64">
        <v>27.6</v>
      </c>
      <c r="V297" s="65">
        <v>0.85</v>
      </c>
    </row>
    <row r="298" spans="21:22" x14ac:dyDescent="0.25">
      <c r="U298" s="64">
        <v>27.7</v>
      </c>
      <c r="V298" s="65">
        <v>0.85</v>
      </c>
    </row>
    <row r="299" spans="21:22" x14ac:dyDescent="0.25">
      <c r="U299" s="64">
        <v>27.8</v>
      </c>
      <c r="V299" s="65">
        <v>0.85</v>
      </c>
    </row>
    <row r="300" spans="21:22" x14ac:dyDescent="0.25">
      <c r="U300" s="64">
        <v>27.9</v>
      </c>
      <c r="V300" s="65">
        <v>0.85</v>
      </c>
    </row>
    <row r="301" spans="21:22" x14ac:dyDescent="0.25">
      <c r="U301" s="64">
        <v>28</v>
      </c>
      <c r="V301" s="65">
        <v>0.85</v>
      </c>
    </row>
    <row r="302" spans="21:22" x14ac:dyDescent="0.25">
      <c r="U302" s="64">
        <v>28.1</v>
      </c>
      <c r="V302" s="65">
        <v>0.85</v>
      </c>
    </row>
    <row r="303" spans="21:22" x14ac:dyDescent="0.25">
      <c r="U303" s="64">
        <v>28.2</v>
      </c>
      <c r="V303" s="65">
        <v>0.85</v>
      </c>
    </row>
    <row r="304" spans="21:22" x14ac:dyDescent="0.25">
      <c r="U304" s="64">
        <v>28.3</v>
      </c>
      <c r="V304" s="65">
        <v>0.85</v>
      </c>
    </row>
    <row r="305" spans="21:22" x14ac:dyDescent="0.25">
      <c r="U305" s="64">
        <v>28.4</v>
      </c>
      <c r="V305" s="65">
        <v>0.85</v>
      </c>
    </row>
    <row r="306" spans="21:22" x14ac:dyDescent="0.25">
      <c r="U306" s="64">
        <v>28.5</v>
      </c>
      <c r="V306" s="65">
        <v>0.85</v>
      </c>
    </row>
    <row r="307" spans="21:22" x14ac:dyDescent="0.25">
      <c r="U307" s="64">
        <v>28.6</v>
      </c>
      <c r="V307" s="65">
        <v>0.85</v>
      </c>
    </row>
    <row r="308" spans="21:22" x14ac:dyDescent="0.25">
      <c r="U308" s="64">
        <v>28.7</v>
      </c>
      <c r="V308" s="65">
        <v>0.85</v>
      </c>
    </row>
    <row r="309" spans="21:22" x14ac:dyDescent="0.25">
      <c r="U309" s="64">
        <v>28.8</v>
      </c>
      <c r="V309" s="65">
        <v>0.85</v>
      </c>
    </row>
    <row r="310" spans="21:22" x14ac:dyDescent="0.25">
      <c r="U310" s="64">
        <v>28.9</v>
      </c>
      <c r="V310" s="65">
        <v>0.85</v>
      </c>
    </row>
    <row r="311" spans="21:22" x14ac:dyDescent="0.25">
      <c r="U311" s="64">
        <v>29</v>
      </c>
      <c r="V311" s="65">
        <v>0.85</v>
      </c>
    </row>
    <row r="312" spans="21:22" x14ac:dyDescent="0.25">
      <c r="U312" s="64">
        <v>29.1</v>
      </c>
      <c r="V312" s="65">
        <v>0.85</v>
      </c>
    </row>
    <row r="313" spans="21:22" x14ac:dyDescent="0.25">
      <c r="U313" s="64">
        <v>29.2</v>
      </c>
      <c r="V313" s="65">
        <v>0.85</v>
      </c>
    </row>
    <row r="314" spans="21:22" x14ac:dyDescent="0.25">
      <c r="U314" s="64">
        <v>29.3</v>
      </c>
      <c r="V314" s="65">
        <v>0.85</v>
      </c>
    </row>
    <row r="315" spans="21:22" x14ac:dyDescent="0.25">
      <c r="U315" s="64">
        <v>29.4</v>
      </c>
      <c r="V315" s="65">
        <v>0.85</v>
      </c>
    </row>
    <row r="316" spans="21:22" x14ac:dyDescent="0.25">
      <c r="U316" s="64">
        <v>29.5</v>
      </c>
      <c r="V316" s="65">
        <v>0.85</v>
      </c>
    </row>
    <row r="317" spans="21:22" x14ac:dyDescent="0.25">
      <c r="U317" s="64">
        <v>29.6</v>
      </c>
      <c r="V317" s="65">
        <v>0.85</v>
      </c>
    </row>
    <row r="318" spans="21:22" x14ac:dyDescent="0.25">
      <c r="U318" s="64">
        <v>29.7</v>
      </c>
      <c r="V318" s="65">
        <v>0.85</v>
      </c>
    </row>
    <row r="319" spans="21:22" x14ac:dyDescent="0.25">
      <c r="U319" s="64">
        <v>29.8</v>
      </c>
      <c r="V319" s="65">
        <v>0.85</v>
      </c>
    </row>
    <row r="320" spans="21:22" x14ac:dyDescent="0.25">
      <c r="U320" s="64">
        <v>29.9</v>
      </c>
      <c r="V320" s="65">
        <v>0.85</v>
      </c>
    </row>
    <row r="321" spans="21:22" x14ac:dyDescent="0.25">
      <c r="U321" s="64">
        <v>30</v>
      </c>
      <c r="V321" s="65">
        <v>0.85</v>
      </c>
    </row>
    <row r="322" spans="21:22" x14ac:dyDescent="0.25">
      <c r="U322" s="64">
        <v>30.1</v>
      </c>
      <c r="V322" s="65">
        <v>0.85</v>
      </c>
    </row>
    <row r="323" spans="21:22" x14ac:dyDescent="0.25">
      <c r="U323" s="64">
        <v>30.2</v>
      </c>
      <c r="V323" s="65">
        <v>0.85</v>
      </c>
    </row>
    <row r="324" spans="21:22" x14ac:dyDescent="0.25">
      <c r="U324" s="64">
        <v>30.3</v>
      </c>
      <c r="V324" s="65">
        <v>0.85</v>
      </c>
    </row>
    <row r="325" spans="21:22" x14ac:dyDescent="0.25">
      <c r="U325" s="64">
        <v>30.4</v>
      </c>
      <c r="V325" s="65">
        <v>0.85</v>
      </c>
    </row>
    <row r="326" spans="21:22" x14ac:dyDescent="0.25">
      <c r="U326" s="64">
        <v>30.5</v>
      </c>
      <c r="V326" s="65">
        <v>0.85</v>
      </c>
    </row>
    <row r="327" spans="21:22" x14ac:dyDescent="0.25">
      <c r="U327" s="64">
        <v>30.6</v>
      </c>
      <c r="V327" s="65">
        <v>0.85</v>
      </c>
    </row>
    <row r="328" spans="21:22" x14ac:dyDescent="0.25">
      <c r="U328" s="64">
        <v>30.7</v>
      </c>
      <c r="V328" s="65">
        <v>0.85</v>
      </c>
    </row>
    <row r="329" spans="21:22" x14ac:dyDescent="0.25">
      <c r="U329" s="64">
        <v>30.8</v>
      </c>
      <c r="V329" s="65">
        <v>0.85</v>
      </c>
    </row>
    <row r="330" spans="21:22" x14ac:dyDescent="0.25">
      <c r="U330" s="64">
        <v>30.9</v>
      </c>
      <c r="V330" s="65">
        <v>0.85</v>
      </c>
    </row>
    <row r="331" spans="21:22" x14ac:dyDescent="0.25">
      <c r="U331" s="64">
        <v>31</v>
      </c>
      <c r="V331" s="65">
        <v>0.9</v>
      </c>
    </row>
    <row r="332" spans="21:22" x14ac:dyDescent="0.25">
      <c r="U332" s="64">
        <v>31.1</v>
      </c>
      <c r="V332" s="65">
        <v>0.9</v>
      </c>
    </row>
    <row r="333" spans="21:22" x14ac:dyDescent="0.25">
      <c r="U333" s="64">
        <v>31.2</v>
      </c>
      <c r="V333" s="65">
        <v>0.9</v>
      </c>
    </row>
    <row r="334" spans="21:22" x14ac:dyDescent="0.25">
      <c r="U334" s="64">
        <v>31.3</v>
      </c>
      <c r="V334" s="65">
        <v>0.9</v>
      </c>
    </row>
    <row r="335" spans="21:22" x14ac:dyDescent="0.25">
      <c r="U335" s="64">
        <v>31.4</v>
      </c>
      <c r="V335" s="65">
        <v>0.9</v>
      </c>
    </row>
    <row r="336" spans="21:22" x14ac:dyDescent="0.25">
      <c r="U336" s="64">
        <v>31.5</v>
      </c>
      <c r="V336" s="65">
        <v>0.9</v>
      </c>
    </row>
    <row r="337" spans="21:22" x14ac:dyDescent="0.25">
      <c r="U337" s="64">
        <v>31.6</v>
      </c>
      <c r="V337" s="65">
        <v>0.9</v>
      </c>
    </row>
    <row r="338" spans="21:22" x14ac:dyDescent="0.25">
      <c r="U338" s="64">
        <v>31.7</v>
      </c>
      <c r="V338" s="65">
        <v>0.9</v>
      </c>
    </row>
    <row r="339" spans="21:22" x14ac:dyDescent="0.25">
      <c r="U339" s="64">
        <v>31.8</v>
      </c>
      <c r="V339" s="65">
        <v>0.9</v>
      </c>
    </row>
    <row r="340" spans="21:22" x14ac:dyDescent="0.25">
      <c r="U340" s="64">
        <v>31.9</v>
      </c>
      <c r="V340" s="65">
        <v>0.9</v>
      </c>
    </row>
    <row r="341" spans="21:22" x14ac:dyDescent="0.25">
      <c r="U341" s="64">
        <v>32</v>
      </c>
      <c r="V341" s="65">
        <v>0.9</v>
      </c>
    </row>
    <row r="342" spans="21:22" x14ac:dyDescent="0.25">
      <c r="U342" s="64">
        <v>32.1</v>
      </c>
      <c r="V342" s="65">
        <v>0.9</v>
      </c>
    </row>
    <row r="343" spans="21:22" x14ac:dyDescent="0.25">
      <c r="U343" s="64">
        <v>32.200000000000003</v>
      </c>
      <c r="V343" s="65">
        <v>0.9</v>
      </c>
    </row>
    <row r="344" spans="21:22" x14ac:dyDescent="0.25">
      <c r="U344" s="64">
        <v>32.299999999999997</v>
      </c>
      <c r="V344" s="65">
        <v>0.9</v>
      </c>
    </row>
    <row r="345" spans="21:22" x14ac:dyDescent="0.25">
      <c r="U345" s="64">
        <v>32.4</v>
      </c>
      <c r="V345" s="65">
        <v>0.9</v>
      </c>
    </row>
    <row r="346" spans="21:22" x14ac:dyDescent="0.25">
      <c r="U346" s="64">
        <v>32.5</v>
      </c>
      <c r="V346" s="65">
        <v>0.9</v>
      </c>
    </row>
    <row r="347" spans="21:22" x14ac:dyDescent="0.25">
      <c r="U347" s="64">
        <v>32.6</v>
      </c>
      <c r="V347" s="65">
        <v>0.9</v>
      </c>
    </row>
    <row r="348" spans="21:22" x14ac:dyDescent="0.25">
      <c r="U348" s="64">
        <v>32.700000000000003</v>
      </c>
      <c r="V348" s="65">
        <v>0.9</v>
      </c>
    </row>
    <row r="349" spans="21:22" x14ac:dyDescent="0.25">
      <c r="U349" s="64">
        <v>32.799999999999997</v>
      </c>
      <c r="V349" s="65">
        <v>0.9</v>
      </c>
    </row>
    <row r="350" spans="21:22" x14ac:dyDescent="0.25">
      <c r="U350" s="64">
        <v>32.9</v>
      </c>
      <c r="V350" s="65">
        <v>0.9</v>
      </c>
    </row>
    <row r="351" spans="21:22" x14ac:dyDescent="0.25">
      <c r="U351" s="64">
        <v>33</v>
      </c>
      <c r="V351" s="65">
        <v>0.9</v>
      </c>
    </row>
    <row r="352" spans="21:22" x14ac:dyDescent="0.25">
      <c r="U352" s="64">
        <v>33.1</v>
      </c>
      <c r="V352" s="65">
        <v>0.9</v>
      </c>
    </row>
    <row r="353" spans="21:22" x14ac:dyDescent="0.25">
      <c r="U353" s="64">
        <v>33.200000000000003</v>
      </c>
      <c r="V353" s="65">
        <v>0.9</v>
      </c>
    </row>
    <row r="354" spans="21:22" x14ac:dyDescent="0.25">
      <c r="U354" s="64">
        <v>33.299999999999997</v>
      </c>
      <c r="V354" s="65">
        <v>0.9</v>
      </c>
    </row>
    <row r="355" spans="21:22" x14ac:dyDescent="0.25">
      <c r="U355" s="64">
        <v>33.4</v>
      </c>
      <c r="V355" s="65">
        <v>0.9</v>
      </c>
    </row>
    <row r="356" spans="21:22" x14ac:dyDescent="0.25">
      <c r="U356" s="64">
        <v>33.5</v>
      </c>
      <c r="V356" s="65">
        <v>0.9</v>
      </c>
    </row>
    <row r="357" spans="21:22" x14ac:dyDescent="0.25">
      <c r="U357" s="64">
        <v>33.6</v>
      </c>
      <c r="V357" s="65">
        <v>0.9</v>
      </c>
    </row>
    <row r="358" spans="21:22" x14ac:dyDescent="0.25">
      <c r="U358" s="64">
        <v>33.700000000000003</v>
      </c>
      <c r="V358" s="65">
        <v>0.9</v>
      </c>
    </row>
    <row r="359" spans="21:22" x14ac:dyDescent="0.25">
      <c r="U359" s="64">
        <v>33.799999999999997</v>
      </c>
      <c r="V359" s="65">
        <v>0.9</v>
      </c>
    </row>
    <row r="360" spans="21:22" x14ac:dyDescent="0.25">
      <c r="U360" s="64">
        <v>33.9</v>
      </c>
      <c r="V360" s="65">
        <v>0.9</v>
      </c>
    </row>
    <row r="361" spans="21:22" x14ac:dyDescent="0.25">
      <c r="U361" s="64">
        <v>34</v>
      </c>
      <c r="V361" s="65">
        <v>0.9</v>
      </c>
    </row>
    <row r="362" spans="21:22" x14ac:dyDescent="0.25">
      <c r="U362" s="64">
        <v>34.1</v>
      </c>
      <c r="V362" s="65">
        <v>0.9</v>
      </c>
    </row>
    <row r="363" spans="21:22" x14ac:dyDescent="0.25">
      <c r="U363" s="64">
        <v>34.200000000000003</v>
      </c>
      <c r="V363" s="65">
        <v>0.9</v>
      </c>
    </row>
    <row r="364" spans="21:22" x14ac:dyDescent="0.25">
      <c r="U364" s="64">
        <v>34.299999999999997</v>
      </c>
      <c r="V364" s="65">
        <v>0.9</v>
      </c>
    </row>
    <row r="365" spans="21:22" x14ac:dyDescent="0.25">
      <c r="U365" s="64">
        <v>34.4</v>
      </c>
      <c r="V365" s="65">
        <v>0.9</v>
      </c>
    </row>
    <row r="366" spans="21:22" x14ac:dyDescent="0.25">
      <c r="U366" s="64">
        <v>34.5</v>
      </c>
      <c r="V366" s="65">
        <v>0.9</v>
      </c>
    </row>
    <row r="367" spans="21:22" x14ac:dyDescent="0.25">
      <c r="U367" s="64">
        <v>34.6</v>
      </c>
      <c r="V367" s="65">
        <v>0.9</v>
      </c>
    </row>
    <row r="368" spans="21:22" x14ac:dyDescent="0.25">
      <c r="U368" s="64">
        <v>34.700000000000003</v>
      </c>
      <c r="V368" s="65">
        <v>0.9</v>
      </c>
    </row>
    <row r="369" spans="21:22" x14ac:dyDescent="0.25">
      <c r="U369" s="64">
        <v>34.799999999999997</v>
      </c>
      <c r="V369" s="65">
        <v>0.9</v>
      </c>
    </row>
    <row r="370" spans="21:22" x14ac:dyDescent="0.25">
      <c r="U370" s="64">
        <v>34.9</v>
      </c>
      <c r="V370" s="65">
        <v>0.9</v>
      </c>
    </row>
    <row r="371" spans="21:22" x14ac:dyDescent="0.25">
      <c r="U371" s="64">
        <v>35</v>
      </c>
      <c r="V371" s="65">
        <v>0.9</v>
      </c>
    </row>
    <row r="372" spans="21:22" x14ac:dyDescent="0.25">
      <c r="U372" s="64">
        <v>35.1</v>
      </c>
      <c r="V372" s="65">
        <v>0.9</v>
      </c>
    </row>
    <row r="373" spans="21:22" x14ac:dyDescent="0.25">
      <c r="U373" s="64">
        <v>35.200000000000003</v>
      </c>
      <c r="V373" s="65">
        <v>0.9</v>
      </c>
    </row>
    <row r="374" spans="21:22" x14ac:dyDescent="0.25">
      <c r="U374" s="64">
        <v>35.299999999999997</v>
      </c>
      <c r="V374" s="65">
        <v>0.9</v>
      </c>
    </row>
    <row r="375" spans="21:22" x14ac:dyDescent="0.25">
      <c r="U375" s="64">
        <v>35.4</v>
      </c>
      <c r="V375" s="65">
        <v>0.9</v>
      </c>
    </row>
    <row r="376" spans="21:22" x14ac:dyDescent="0.25">
      <c r="U376" s="64">
        <v>35.5</v>
      </c>
      <c r="V376" s="65">
        <v>0.9</v>
      </c>
    </row>
    <row r="377" spans="21:22" x14ac:dyDescent="0.25">
      <c r="U377" s="64">
        <v>35.6</v>
      </c>
      <c r="V377" s="65">
        <v>0.9</v>
      </c>
    </row>
    <row r="378" spans="21:22" x14ac:dyDescent="0.25">
      <c r="U378" s="64">
        <v>35.700000000000003</v>
      </c>
      <c r="V378" s="65">
        <v>0.9</v>
      </c>
    </row>
    <row r="379" spans="21:22" x14ac:dyDescent="0.25">
      <c r="U379" s="64">
        <v>35.799999999999997</v>
      </c>
      <c r="V379" s="65">
        <v>0.9</v>
      </c>
    </row>
    <row r="380" spans="21:22" x14ac:dyDescent="0.25">
      <c r="U380" s="64">
        <v>35.9</v>
      </c>
      <c r="V380" s="65">
        <v>0.9</v>
      </c>
    </row>
    <row r="381" spans="21:22" x14ac:dyDescent="0.25">
      <c r="U381" s="64">
        <v>36</v>
      </c>
      <c r="V381" s="65">
        <v>0.9</v>
      </c>
    </row>
    <row r="382" spans="21:22" x14ac:dyDescent="0.25">
      <c r="U382" s="64">
        <v>36.1</v>
      </c>
      <c r="V382" s="65">
        <v>0.9</v>
      </c>
    </row>
    <row r="383" spans="21:22" x14ac:dyDescent="0.25">
      <c r="U383" s="64">
        <v>36.200000000000003</v>
      </c>
      <c r="V383" s="65">
        <v>0.9</v>
      </c>
    </row>
    <row r="384" spans="21:22" x14ac:dyDescent="0.25">
      <c r="U384" s="64">
        <v>36.299999999999997</v>
      </c>
      <c r="V384" s="65">
        <v>0.9</v>
      </c>
    </row>
    <row r="385" spans="21:22" x14ac:dyDescent="0.25">
      <c r="U385" s="64">
        <v>36.4</v>
      </c>
      <c r="V385" s="65">
        <v>0.9</v>
      </c>
    </row>
    <row r="386" spans="21:22" x14ac:dyDescent="0.25">
      <c r="U386" s="64">
        <v>36.5</v>
      </c>
      <c r="V386" s="65">
        <v>0.9</v>
      </c>
    </row>
    <row r="387" spans="21:22" x14ac:dyDescent="0.25">
      <c r="U387" s="64">
        <v>36.6</v>
      </c>
      <c r="V387" s="65">
        <v>0.9</v>
      </c>
    </row>
    <row r="388" spans="21:22" x14ac:dyDescent="0.25">
      <c r="U388" s="64">
        <v>36.700000000000003</v>
      </c>
      <c r="V388" s="65">
        <v>0.9</v>
      </c>
    </row>
    <row r="389" spans="21:22" x14ac:dyDescent="0.25">
      <c r="U389" s="64">
        <v>36.799999999999997</v>
      </c>
      <c r="V389" s="65">
        <v>0.9</v>
      </c>
    </row>
    <row r="390" spans="21:22" x14ac:dyDescent="0.25">
      <c r="U390" s="64">
        <v>36.9</v>
      </c>
      <c r="V390" s="65">
        <v>0.9</v>
      </c>
    </row>
    <row r="391" spans="21:22" x14ac:dyDescent="0.25">
      <c r="U391" s="64">
        <v>37</v>
      </c>
      <c r="V391" s="65">
        <v>0.9</v>
      </c>
    </row>
    <row r="392" spans="21:22" x14ac:dyDescent="0.25">
      <c r="U392" s="64">
        <v>37.1</v>
      </c>
      <c r="V392" s="65">
        <v>0.9</v>
      </c>
    </row>
    <row r="393" spans="21:22" x14ac:dyDescent="0.25">
      <c r="U393" s="64">
        <v>37.200000000000003</v>
      </c>
      <c r="V393" s="65">
        <v>0.9</v>
      </c>
    </row>
    <row r="394" spans="21:22" x14ac:dyDescent="0.25">
      <c r="U394" s="64">
        <v>37.299999999999997</v>
      </c>
      <c r="V394" s="65">
        <v>0.9</v>
      </c>
    </row>
    <row r="395" spans="21:22" x14ac:dyDescent="0.25">
      <c r="U395" s="64">
        <v>37.4</v>
      </c>
      <c r="V395" s="65">
        <v>0.9</v>
      </c>
    </row>
    <row r="396" spans="21:22" x14ac:dyDescent="0.25">
      <c r="U396" s="64">
        <v>37.5</v>
      </c>
      <c r="V396" s="65">
        <v>0.9</v>
      </c>
    </row>
    <row r="397" spans="21:22" x14ac:dyDescent="0.25">
      <c r="U397" s="64">
        <v>37.6</v>
      </c>
      <c r="V397" s="65">
        <v>0.9</v>
      </c>
    </row>
    <row r="398" spans="21:22" x14ac:dyDescent="0.25">
      <c r="U398" s="64">
        <v>37.700000000000003</v>
      </c>
      <c r="V398" s="65">
        <v>0.9</v>
      </c>
    </row>
    <row r="399" spans="21:22" x14ac:dyDescent="0.25">
      <c r="U399" s="64">
        <v>37.799999999999997</v>
      </c>
      <c r="V399" s="65">
        <v>0.9</v>
      </c>
    </row>
    <row r="400" spans="21:22" x14ac:dyDescent="0.25">
      <c r="U400" s="64">
        <v>37.9</v>
      </c>
      <c r="V400" s="65">
        <v>0.9</v>
      </c>
    </row>
    <row r="401" spans="21:22" x14ac:dyDescent="0.25">
      <c r="U401" s="64">
        <v>38</v>
      </c>
      <c r="V401" s="65">
        <v>0.9</v>
      </c>
    </row>
    <row r="402" spans="21:22" x14ac:dyDescent="0.25">
      <c r="U402" s="64">
        <v>38.1</v>
      </c>
      <c r="V402" s="65">
        <v>0.9</v>
      </c>
    </row>
    <row r="403" spans="21:22" x14ac:dyDescent="0.25">
      <c r="U403" s="64">
        <v>38.200000000000003</v>
      </c>
      <c r="V403" s="65">
        <v>0.9</v>
      </c>
    </row>
    <row r="404" spans="21:22" x14ac:dyDescent="0.25">
      <c r="U404" s="64">
        <v>38.299999999999997</v>
      </c>
      <c r="V404" s="65">
        <v>0.9</v>
      </c>
    </row>
    <row r="405" spans="21:22" x14ac:dyDescent="0.25">
      <c r="U405" s="64">
        <v>38.4</v>
      </c>
      <c r="V405" s="65">
        <v>0.9</v>
      </c>
    </row>
    <row r="406" spans="21:22" x14ac:dyDescent="0.25">
      <c r="U406" s="64">
        <v>38.5</v>
      </c>
      <c r="V406" s="65">
        <v>0.9</v>
      </c>
    </row>
    <row r="407" spans="21:22" x14ac:dyDescent="0.25">
      <c r="U407" s="64">
        <v>38.6</v>
      </c>
      <c r="V407" s="65">
        <v>0.9</v>
      </c>
    </row>
    <row r="408" spans="21:22" x14ac:dyDescent="0.25">
      <c r="U408" s="64">
        <v>38.700000000000003</v>
      </c>
      <c r="V408" s="65">
        <v>0.9</v>
      </c>
    </row>
    <row r="409" spans="21:22" x14ac:dyDescent="0.25">
      <c r="U409" s="64">
        <v>38.799999999999997</v>
      </c>
      <c r="V409" s="65">
        <v>0.9</v>
      </c>
    </row>
    <row r="410" spans="21:22" x14ac:dyDescent="0.25">
      <c r="U410" s="64">
        <v>38.9</v>
      </c>
      <c r="V410" s="65">
        <v>0.9</v>
      </c>
    </row>
    <row r="411" spans="21:22" x14ac:dyDescent="0.25">
      <c r="U411" s="64">
        <v>39</v>
      </c>
      <c r="V411" s="65">
        <v>0.9</v>
      </c>
    </row>
    <row r="412" spans="21:22" x14ac:dyDescent="0.25">
      <c r="U412" s="64">
        <v>39.1</v>
      </c>
      <c r="V412" s="65">
        <v>0.9</v>
      </c>
    </row>
    <row r="413" spans="21:22" x14ac:dyDescent="0.25">
      <c r="U413" s="64">
        <v>39.200000000000003</v>
      </c>
      <c r="V413" s="65">
        <v>0.9</v>
      </c>
    </row>
    <row r="414" spans="21:22" x14ac:dyDescent="0.25">
      <c r="U414" s="64">
        <v>39.299999999999997</v>
      </c>
      <c r="V414" s="65">
        <v>0.9</v>
      </c>
    </row>
    <row r="415" spans="21:22" x14ac:dyDescent="0.25">
      <c r="U415" s="64">
        <v>39.4</v>
      </c>
      <c r="V415" s="65">
        <v>0.9</v>
      </c>
    </row>
    <row r="416" spans="21:22" x14ac:dyDescent="0.25">
      <c r="U416" s="64">
        <v>39.5</v>
      </c>
      <c r="V416" s="65">
        <v>0.9</v>
      </c>
    </row>
    <row r="417" spans="21:22" x14ac:dyDescent="0.25">
      <c r="U417" s="64">
        <v>39.6</v>
      </c>
      <c r="V417" s="65">
        <v>0.9</v>
      </c>
    </row>
    <row r="418" spans="21:22" x14ac:dyDescent="0.25">
      <c r="U418" s="64">
        <v>39.700000000000003</v>
      </c>
      <c r="V418" s="65">
        <v>0.9</v>
      </c>
    </row>
    <row r="419" spans="21:22" x14ac:dyDescent="0.25">
      <c r="U419" s="64">
        <v>39.799999999999997</v>
      </c>
      <c r="V419" s="65">
        <v>0.9</v>
      </c>
    </row>
    <row r="420" spans="21:22" x14ac:dyDescent="0.25">
      <c r="U420" s="64">
        <v>39.9</v>
      </c>
      <c r="V420" s="65">
        <v>0.9</v>
      </c>
    </row>
    <row r="421" spans="21:22" x14ac:dyDescent="0.25">
      <c r="U421" s="64">
        <v>40</v>
      </c>
      <c r="V421" s="65">
        <v>0.9</v>
      </c>
    </row>
    <row r="422" spans="21:22" x14ac:dyDescent="0.25">
      <c r="U422" s="64">
        <v>40.1</v>
      </c>
      <c r="V422" s="65">
        <v>0.9</v>
      </c>
    </row>
    <row r="423" spans="21:22" x14ac:dyDescent="0.25">
      <c r="U423" s="64">
        <v>40.200000000000003</v>
      </c>
      <c r="V423" s="65">
        <v>0.9</v>
      </c>
    </row>
    <row r="424" spans="21:22" x14ac:dyDescent="0.25">
      <c r="U424" s="64">
        <v>40.299999999999997</v>
      </c>
      <c r="V424" s="65">
        <v>0.9</v>
      </c>
    </row>
    <row r="425" spans="21:22" x14ac:dyDescent="0.25">
      <c r="U425" s="64">
        <v>40.4</v>
      </c>
      <c r="V425" s="65">
        <v>0.9</v>
      </c>
    </row>
    <row r="426" spans="21:22" x14ac:dyDescent="0.25">
      <c r="U426" s="64">
        <v>40.5</v>
      </c>
      <c r="V426" s="65">
        <v>0.9</v>
      </c>
    </row>
    <row r="427" spans="21:22" x14ac:dyDescent="0.25">
      <c r="U427" s="64">
        <v>40.6</v>
      </c>
      <c r="V427" s="65">
        <v>0.9</v>
      </c>
    </row>
    <row r="428" spans="21:22" x14ac:dyDescent="0.25">
      <c r="U428" s="64">
        <v>40.700000000000003</v>
      </c>
      <c r="V428" s="65">
        <v>0.9</v>
      </c>
    </row>
    <row r="429" spans="21:22" x14ac:dyDescent="0.25">
      <c r="U429" s="64">
        <v>40.799999999999997</v>
      </c>
      <c r="V429" s="65">
        <v>0.9</v>
      </c>
    </row>
    <row r="430" spans="21:22" x14ac:dyDescent="0.25">
      <c r="U430" s="64">
        <v>40.9</v>
      </c>
      <c r="V430" s="65">
        <v>0.9</v>
      </c>
    </row>
    <row r="431" spans="21:22" x14ac:dyDescent="0.25">
      <c r="U431" s="7"/>
    </row>
    <row r="432" spans="21:22" x14ac:dyDescent="0.25">
      <c r="U432" s="7"/>
    </row>
  </sheetData>
  <pageMargins left="0.70866141732283472" right="0.70866141732283472" top="0.74803149606299213" bottom="0.74803149606299213" header="0.31496062992125984" footer="0.31496062992125984"/>
  <pageSetup scale="22"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2" ma:contentTypeDescription="Create a new document." ma:contentTypeScope="" ma:versionID="1197d8e5ed8c6a85b84629ab37412773">
  <xsd:schema xmlns:xsd="http://www.w3.org/2001/XMLSchema" xmlns:xs="http://www.w3.org/2001/XMLSchema" xmlns:p="http://schemas.microsoft.com/office/2006/metadata/properties" xmlns:ns1="http://schemas.microsoft.com/sharepoint/v3" targetNamespace="http://schemas.microsoft.com/office/2006/metadata/properties" ma:root="true" ma:fieldsID="20f2c1f4aa3015e86d18ff497e300d7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106669-681F-477E-B1D8-05042603A2CA}">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381AF5A-098E-49E3-855C-E45A68A7A3AC}">
  <ds:schemaRefs>
    <ds:schemaRef ds:uri="http://schemas.microsoft.com/sharepoint/v3/contenttype/forms"/>
  </ds:schemaRefs>
</ds:datastoreItem>
</file>

<file path=customXml/itemProps3.xml><?xml version="1.0" encoding="utf-8"?>
<ds:datastoreItem xmlns:ds="http://schemas.openxmlformats.org/officeDocument/2006/customXml" ds:itemID="{C3737868-4CD2-4C34-B6A5-6756B96746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reseed calculator</vt:lpstr>
      <vt:lpstr>data HIDE</vt:lpstr>
      <vt:lpstr>'reseed calculator'!Print_Area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Darren Bond</dc:creator>
  <cp:lastModifiedBy>Arnott, Roy (ARD)</cp:lastModifiedBy>
  <cp:lastPrinted>2022-03-22T22:42:42Z</cp:lastPrinted>
  <dcterms:created xsi:type="dcterms:W3CDTF">2016-04-14T18:44:57Z</dcterms:created>
  <dcterms:modified xsi:type="dcterms:W3CDTF">2022-03-22T22:53:04Z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